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DATACENTER DOCUMENTOS FINALES\"/>
    </mc:Choice>
  </mc:AlternateContent>
  <bookViews>
    <workbookView xWindow="0" yWindow="0" windowWidth="19200" windowHeight="7620"/>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F8" i="4" l="1"/>
  <c r="F9" i="4"/>
  <c r="F13" i="4" s="1"/>
  <c r="F10" i="4"/>
  <c r="F11" i="4"/>
  <c r="F12" i="4"/>
  <c r="F22" i="4"/>
  <c r="F23" i="4" s="1"/>
  <c r="G9" i="1"/>
  <c r="G10" i="1"/>
  <c r="G11" i="1"/>
  <c r="G14" i="1" s="1"/>
  <c r="E95" i="1" s="1"/>
  <c r="G12" i="1"/>
  <c r="G13" i="1"/>
  <c r="G17" i="1"/>
  <c r="G18" i="1"/>
  <c r="G19" i="1"/>
  <c r="G20" i="1"/>
  <c r="G21" i="1"/>
  <c r="G22" i="1"/>
  <c r="G23" i="1"/>
  <c r="G27" i="1"/>
  <c r="G28" i="1"/>
  <c r="G35" i="1" s="1"/>
  <c r="E97" i="1" s="1"/>
  <c r="G29" i="1"/>
  <c r="G30" i="1"/>
  <c r="G31" i="1"/>
  <c r="G32" i="1"/>
  <c r="G33" i="1"/>
  <c r="G34" i="1"/>
  <c r="G38" i="1"/>
  <c r="G39" i="1"/>
  <c r="G40" i="1"/>
  <c r="G55" i="1" s="1"/>
  <c r="E98" i="1" s="1"/>
  <c r="G41" i="1"/>
  <c r="G42" i="1"/>
  <c r="G43" i="1"/>
  <c r="G44" i="1"/>
  <c r="G45" i="1"/>
  <c r="G46" i="1"/>
  <c r="G47" i="1"/>
  <c r="G48" i="1"/>
  <c r="G49" i="1"/>
  <c r="G50" i="1"/>
  <c r="G51" i="1"/>
  <c r="G52" i="1"/>
  <c r="G53" i="1"/>
  <c r="G54" i="1"/>
  <c r="G58" i="1"/>
  <c r="G69" i="1" s="1"/>
  <c r="E99" i="1" s="1"/>
  <c r="G59" i="1"/>
  <c r="G60" i="1"/>
  <c r="G61" i="1"/>
  <c r="G62" i="1"/>
  <c r="G63" i="1"/>
  <c r="G64" i="1"/>
  <c r="G65" i="1"/>
  <c r="G66" i="1"/>
  <c r="G67" i="1"/>
  <c r="G68" i="1"/>
  <c r="G72" i="1"/>
  <c r="G79" i="1" s="1"/>
  <c r="E100" i="1" s="1"/>
  <c r="G73" i="1"/>
  <c r="G74" i="1"/>
  <c r="G75" i="1"/>
  <c r="G76" i="1"/>
  <c r="G77" i="1"/>
  <c r="G78" i="1"/>
  <c r="G82" i="1"/>
  <c r="G83" i="1" s="1"/>
  <c r="E101" i="1" s="1"/>
  <c r="G86" i="1"/>
  <c r="G89" i="1" s="1"/>
  <c r="E102" i="1" s="1"/>
  <c r="G87" i="1"/>
  <c r="G88" i="1"/>
  <c r="G92" i="1"/>
  <c r="G93" i="1" s="1"/>
  <c r="E103" i="1" s="1"/>
  <c r="F16" i="4" l="1"/>
  <c r="F19" i="4"/>
  <c r="F14" i="4"/>
  <c r="F15" i="4"/>
  <c r="F24" i="4"/>
  <c r="F25" i="4" s="1"/>
  <c r="G24" i="1"/>
  <c r="E96" i="1" s="1"/>
  <c r="E105" i="1"/>
  <c r="E106" i="1" s="1"/>
  <c r="G10" i="8"/>
  <c r="G9" i="8"/>
  <c r="F17" i="4" l="1"/>
  <c r="F18" i="4" s="1"/>
  <c r="F20" i="4" s="1"/>
  <c r="F27" i="4"/>
  <c r="E108" i="1"/>
  <c r="E111" i="1"/>
  <c r="E107" i="1"/>
  <c r="G13" i="8"/>
  <c r="G12" i="8"/>
  <c r="E109" i="1" l="1"/>
  <c r="E110" i="1" s="1"/>
  <c r="E112" i="1" s="1"/>
  <c r="G27" i="8"/>
  <c r="G28" i="8"/>
  <c r="G29" i="8"/>
  <c r="G26" i="8"/>
  <c r="G30" i="8" s="1"/>
  <c r="F35" i="8" s="1"/>
  <c r="G11" i="8"/>
  <c r="G14" i="8"/>
  <c r="G15" i="8"/>
  <c r="G8"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7" i="7"/>
  <c r="G40" i="7" s="1"/>
  <c r="G64" i="5"/>
  <c r="G42" i="5"/>
  <c r="G46" i="5"/>
  <c r="G50" i="5"/>
  <c r="G54" i="5"/>
  <c r="G58" i="5"/>
  <c r="G62" i="5"/>
  <c r="G39" i="5"/>
  <c r="G13" i="5"/>
  <c r="G17" i="5"/>
  <c r="G21" i="5"/>
  <c r="G25" i="5"/>
  <c r="G29" i="5"/>
  <c r="G33" i="5"/>
  <c r="B69" i="5"/>
  <c r="B68" i="5"/>
  <c r="G63" i="5"/>
  <c r="G61" i="5"/>
  <c r="G60" i="5"/>
  <c r="G59" i="5"/>
  <c r="G57" i="5"/>
  <c r="G56" i="5"/>
  <c r="G55" i="5"/>
  <c r="G53" i="5"/>
  <c r="G52" i="5"/>
  <c r="G51" i="5"/>
  <c r="G49" i="5"/>
  <c r="G48" i="5"/>
  <c r="G47" i="5"/>
  <c r="G45" i="5"/>
  <c r="G44" i="5"/>
  <c r="G43" i="5"/>
  <c r="G41" i="5"/>
  <c r="G40" i="5"/>
  <c r="G35" i="5"/>
  <c r="G34" i="5"/>
  <c r="G32" i="5"/>
  <c r="G31" i="5"/>
  <c r="G30" i="5"/>
  <c r="G28" i="5"/>
  <c r="G27" i="5"/>
  <c r="G26" i="5"/>
  <c r="G24" i="5"/>
  <c r="G23" i="5"/>
  <c r="G22" i="5"/>
  <c r="G20" i="5"/>
  <c r="G19" i="5"/>
  <c r="G18" i="5"/>
  <c r="G16" i="5"/>
  <c r="G15" i="5"/>
  <c r="G14" i="5"/>
  <c r="G12" i="5"/>
  <c r="G11" i="5"/>
  <c r="G10" i="5"/>
  <c r="B52" i="3"/>
  <c r="B51" i="3"/>
  <c r="B50" i="3"/>
  <c r="B49" i="3"/>
  <c r="B48" i="3"/>
  <c r="G41" i="3"/>
  <c r="G35" i="3"/>
  <c r="G25" i="3"/>
  <c r="G19" i="3"/>
  <c r="G9" i="3"/>
  <c r="G34" i="3"/>
  <c r="F111" i="9"/>
  <c r="F93" i="9"/>
  <c r="F97" i="9"/>
  <c r="F75" i="9"/>
  <c r="F79" i="9"/>
  <c r="F83" i="9"/>
  <c r="F57" i="9"/>
  <c r="F61" i="9"/>
  <c r="F65" i="9"/>
  <c r="F36" i="9"/>
  <c r="F40" i="9"/>
  <c r="F44" i="9"/>
  <c r="F48" i="9"/>
  <c r="F14" i="9"/>
  <c r="F18" i="9"/>
  <c r="F22" i="9"/>
  <c r="F26" i="9"/>
  <c r="F106" i="9"/>
  <c r="F102" i="9"/>
  <c r="F101" i="9"/>
  <c r="F96" i="9"/>
  <c r="F95" i="9"/>
  <c r="F94" i="9"/>
  <c r="F92" i="9"/>
  <c r="F91" i="9"/>
  <c r="F90" i="9"/>
  <c r="F89" i="9"/>
  <c r="F85" i="9"/>
  <c r="F84" i="9"/>
  <c r="F82" i="9"/>
  <c r="F81" i="9"/>
  <c r="F80" i="9"/>
  <c r="F78" i="9"/>
  <c r="F77" i="9"/>
  <c r="F76" i="9"/>
  <c r="F74" i="9"/>
  <c r="F73" i="9"/>
  <c r="F72" i="9"/>
  <c r="F71" i="9"/>
  <c r="F67" i="9"/>
  <c r="F66" i="9"/>
  <c r="F64" i="9"/>
  <c r="F63" i="9"/>
  <c r="F62" i="9"/>
  <c r="F60" i="9"/>
  <c r="F59" i="9"/>
  <c r="F58" i="9"/>
  <c r="F56" i="9"/>
  <c r="F55" i="9"/>
  <c r="F54" i="9"/>
  <c r="F53" i="9"/>
  <c r="F49" i="9"/>
  <c r="F47" i="9"/>
  <c r="F46" i="9"/>
  <c r="F45" i="9"/>
  <c r="F43" i="9"/>
  <c r="F42" i="9"/>
  <c r="F41" i="9"/>
  <c r="F39" i="9"/>
  <c r="F38" i="9"/>
  <c r="F37" i="9"/>
  <c r="F35" i="9"/>
  <c r="F34" i="9"/>
  <c r="F33" i="9"/>
  <c r="F32" i="9"/>
  <c r="F28" i="9"/>
  <c r="F27" i="9"/>
  <c r="F25" i="9"/>
  <c r="F24" i="9"/>
  <c r="F23" i="9"/>
  <c r="F21" i="9"/>
  <c r="F20" i="9"/>
  <c r="F19" i="9"/>
  <c r="F17" i="9"/>
  <c r="F16" i="9"/>
  <c r="F15" i="9"/>
  <c r="F13" i="9"/>
  <c r="F12" i="9"/>
  <c r="F11" i="9"/>
  <c r="F10" i="9"/>
  <c r="G16" i="8" l="1"/>
  <c r="G46" i="7"/>
  <c r="G43" i="7"/>
  <c r="G41" i="7"/>
  <c r="G44" i="7" s="1"/>
  <c r="G45" i="7" s="1"/>
  <c r="G47" i="7" s="1"/>
  <c r="G42" i="7"/>
  <c r="G28" i="3"/>
  <c r="G24" i="3"/>
  <c r="G11" i="3"/>
  <c r="G18" i="3"/>
  <c r="G44" i="3"/>
  <c r="G10" i="3"/>
  <c r="G17" i="3"/>
  <c r="G27" i="3"/>
  <c r="G32" i="3"/>
  <c r="G33" i="3"/>
  <c r="G43" i="3"/>
  <c r="G15" i="3"/>
  <c r="G16" i="3"/>
  <c r="G26" i="3"/>
  <c r="G36" i="3"/>
  <c r="G40" i="3"/>
  <c r="G42" i="3"/>
  <c r="G23" i="3"/>
  <c r="G45" i="3"/>
  <c r="B103" i="1" l="1"/>
  <c r="B102" i="1"/>
  <c r="B101" i="1"/>
  <c r="B100" i="1"/>
  <c r="B99" i="1"/>
  <c r="B98" i="1"/>
  <c r="B97" i="1"/>
  <c r="B96" i="1"/>
  <c r="B95" i="1"/>
  <c r="F110" i="9" l="1"/>
  <c r="F112" i="9" s="1"/>
  <c r="D121" i="9" s="1"/>
  <c r="F107" i="9"/>
  <c r="D120" i="9" s="1"/>
  <c r="F103" i="9"/>
  <c r="D119" i="9" s="1"/>
  <c r="F86" i="9" l="1"/>
  <c r="D117" i="9" s="1"/>
  <c r="F29" i="9"/>
  <c r="D114" i="9" s="1"/>
  <c r="F68" i="9"/>
  <c r="D116" i="9" s="1"/>
  <c r="F50" i="9"/>
  <c r="D115" i="9" s="1"/>
  <c r="F98" i="9"/>
  <c r="D118" i="9" s="1"/>
  <c r="D123" i="9" l="1"/>
  <c r="G36" i="5"/>
  <c r="E68" i="5" s="1"/>
  <c r="G65" i="5"/>
  <c r="E69" i="5" s="1"/>
  <c r="E71" i="5" l="1"/>
  <c r="F34" i="8"/>
  <c r="F37" i="8" s="1"/>
  <c r="F38" i="8" l="1"/>
  <c r="F39" i="8" s="1"/>
  <c r="E77" i="5"/>
  <c r="E74" i="5"/>
  <c r="E73" i="5"/>
  <c r="E72" i="5"/>
  <c r="D126" i="9"/>
  <c r="D129" i="9"/>
  <c r="D124" i="9"/>
  <c r="D125" i="9"/>
  <c r="E75" i="5" l="1"/>
  <c r="E76" i="5" s="1"/>
  <c r="G46" i="3"/>
  <c r="F52" i="3" s="1"/>
  <c r="G37" i="3"/>
  <c r="G20" i="3"/>
  <c r="G12" i="3"/>
  <c r="F48" i="3" s="1"/>
  <c r="G29" i="3"/>
  <c r="F50" i="3" l="1"/>
  <c r="F49" i="3"/>
  <c r="F51" i="3"/>
  <c r="F54" i="3" l="1"/>
  <c r="F55" i="3"/>
  <c r="F56" i="3"/>
  <c r="F60" i="3"/>
  <c r="F57" i="3"/>
  <c r="F58" i="3" l="1"/>
  <c r="F59" i="3" s="1"/>
  <c r="F61" i="3" s="1"/>
  <c r="D127" i="9" l="1"/>
  <c r="D128" i="9" s="1"/>
  <c r="D130" i="9" s="1"/>
  <c r="E78" i="5"/>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<sst xmlns="http://schemas.openxmlformats.org/spreadsheetml/2006/main" count="1010" uniqueCount="495">
  <si>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</si>
  <si>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</si>
  <si>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</si>
  <si>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</si>
  <si>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</si>
  <si>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</si>
  <si>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</si>
  <si>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</si>
  <si>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</si>
  <si>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</si>
  <si>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</si>
  <si>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</si>
  <si>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</si>
  <si>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</si>
  <si>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</si>
  <si>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</si>
  <si>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</si>
  <si>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</si>
  <si>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</si>
  <si>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</si>
  <si>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</si>
  <si>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</si>
  <si>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</si>
  <si>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</si>
  <si>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</si>
  <si>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</si>
  <si>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</si>
  <si>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</si>
  <si>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</si>
  <si>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</si>
  <si>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</si>
  <si>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</si>
  <si>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</si>
  <si>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</si>
  <si>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</si>
  <si>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</si>
  <si>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</si>
  <si>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</si>
  <si>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</si>
  <si>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</si>
  <si>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</si>
  <si>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</si>
  <si>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</si>
  <si>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</si>
  <si>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</si>
  <si>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</si>
  <si>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</si>
  <si>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</si>
  <si>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</si>
  <si>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</si>
  <si>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</si>
  <si>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</si>
  <si>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</si>
  <si>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</si>
  <si>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</si>
  <si>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</si>
  <si>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</si>
  <si>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</si>
  <si>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</si>
  <si>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</si>
  <si>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</si>
  <si>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</si>
  <si>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</si>
  <si>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</si>
  <si>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</si>
  <si>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</si>
  <si>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</si>
  <si>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ANEXO 3</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</si>
  <si>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</si>
  <si>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</si>
  <si>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</si>
  <si>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</si>
  <si>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</si>
  <si>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</si>
  <si>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</si>
  <si>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</si>
  <si>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</si>
  <si>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</si>
  <si>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</si>
  <si>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</si>
  <si>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</si>
  <si>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</si>
  <si>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</si>
  <si>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</si>
  <si>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</si>
  <si>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</si>
  <si>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</si>
  <si>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</si>
  <si>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</si>
  <si>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</si>
  <si>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</si>
  <si>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</si>
  <si>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</si>
  <si>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</si>
  <si>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</si>
  <si>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</si>
  <si>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</si>
  <si>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</si>
  <si>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</si>
  <si>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</si>
  <si>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</si>
  <si>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</si>
  <si>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</si>
  <si>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</si>
  <si>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</si>
  <si>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</si>
  <si>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</si>
  <si>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</si>
  <si>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</si>
  <si>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</si>
  <si>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</si>
  <si>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</si>
  <si>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</si>
  <si>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</si>
  <si>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</si>
  <si>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</si>
  <si>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</si>
  <si>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</si>
  <si>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</si>
  <si>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</si>
  <si>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</si>
  <si>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</si>
  <si>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</si>
  <si>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</si>
  <si>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</si>
  <si>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</si>
  <si>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</si>
  <si>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</si>
  <si>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</si>
  <si>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</si>
  <si>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</si>
  <si>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</si>
  <si>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</si>
  <si>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</si>
  <si>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</si>
  <si>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</si>
  <si>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</si>
  <si>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</si>
  <si>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</si>
  <si>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</si>
  <si>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</si>
  <si>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</si>
  <si>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</si>
  <si>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</si>
  <si>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</si>
  <si>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</si>
  <si>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</si>
  <si>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</si>
  <si>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</si>
  <si>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</si>
  <si>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</si>
  <si>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</si>
  <si>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</si>
  <si>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</si>
  <si>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</si>
  <si>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</si>
  <si>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</si>
  <si>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</si>
  <si>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</si>
  <si>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</si>
  <si>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</si>
  <si>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</si>
  <si>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</si>
  <si>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</si>
  <si>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</si>
  <si>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</si>
  <si>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</si>
  <si>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</si>
  <si>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</si>
  <si>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</si>
  <si>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</si>
  <si>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</si>
  <si>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</si>
  <si>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</si>
  <si>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</si>
  <si>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</si>
  <si>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</si>
  <si>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</si>
  <si>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</si>
  <si>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</si>
  <si>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</si>
  <si>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</si>
  <si>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</si>
  <si>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</si>
  <si>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</si>
  <si>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</si>
  <si>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</si>
  <si>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</si>
  <si>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</si>
  <si>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</si>
  <si>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</si>
  <si>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</si>
  <si>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</si>
  <si>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</si>
  <si>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</si>
  <si>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</si>
  <si>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</si>
  <si>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</si>
  <si>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</si>
  <si>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</si>
  <si>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Suministro implementación, integración y puesta a punto del Sistema de administración, gestión y monitoreo del Centro de Datos (DCIM).
El valor aquí establecido debe incluir todos los servicios necesarios para la configuración, arranque y puesta en operación del sistema y sus respectivos contratos de Soporte en sitio con un tiempo de atención de 7x24x4 Horas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</si>
  <si>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</si>
  <si>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</si>
  <si>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</si>
  <si>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</si>
  <si>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</si>
  <si>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</si>
  <si>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</si>
  <si>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Rack PDU Vertical monitoreable trifásica, voltaje 208V, con mínimo 18 salidas IEC C-13, 6 IEC C-19 y 5 tomas NEMA 5-20R. Potencia mínima 5kVA se requiere que la toma de conexión sea NEMA L21-30P. Deben permitir monitoreo en protocolos como SNMP, TCP/IP.</t>
  </si>
  <si>
    <t>Rack PDU Vertical monitoreable trifásica, voltaje 208V, con mínimo 30 salidas IEC C-13 y 6 IEC C-19. Potencia mínima 6kVA se requiere que la toma de conexión sea NEMA L21-30P.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</si>
  <si>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</si>
  <si>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</si>
  <si>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</si>
  <si>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</si>
  <si>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</si>
  <si>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Gabinete para Servidores 42U tamaño 600mm ancho x 1070mm profundidad, Color Negro. Debe incluir dedos organizadores verticales posteriores</t>
  </si>
  <si>
    <t>Gabinete para Comunicaciones 42U tamaño 800mm ancho x 1070mm profundidad, Color Negro. Debe incluir dedos organizadores verticales posteriores</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</si>
  <si>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</si>
  <si>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</si>
  <si>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</si>
  <si>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</si>
  <si>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</si>
  <si>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</si>
  <si>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</si>
  <si>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</si>
  <si>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</si>
  <si>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</si>
  <si>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</si>
  <si>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</si>
  <si>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</si>
  <si>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</si>
  <si>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</si>
  <si>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</si>
  <si>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</si>
  <si>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</si>
  <si>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</si>
  <si>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</si>
  <si>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</si>
  <si>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</si>
  <si>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</si>
  <si>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</si>
  <si>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</si>
  <si>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</si>
  <si>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</si>
  <si>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</si>
  <si>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</si>
  <si>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</si>
  <si>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</si>
  <si>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</si>
  <si>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</si>
  <si>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</si>
  <si>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</si>
  <si>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</si>
  <si>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</si>
  <si>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</si>
  <si>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</si>
  <si>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</si>
  <si>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</si>
  <si>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</si>
  <si>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</si>
  <si>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</si>
  <si>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</si>
  <si>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</si>
  <si>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</si>
  <si>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</si>
  <si>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</si>
  <si>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</si>
  <si>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</si>
  <si>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</si>
  <si>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</si>
  <si>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</si>
  <si>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</si>
  <si>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</si>
  <si>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</si>
  <si>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</si>
  <si>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</si>
  <si>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</si>
  <si>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</si>
  <si>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</si>
  <si>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</si>
  <si>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</si>
  <si>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</si>
  <si>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</si>
  <si>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</si>
  <si>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</si>
  <si>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</si>
  <si>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</si>
  <si>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</si>
  <si>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</si>
  <si>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</si>
  <si>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</si>
  <si>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</si>
  <si>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</si>
  <si>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</si>
  <si>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</si>
  <si>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</si>
  <si>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</si>
  <si>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</si>
  <si>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</si>
  <si>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</si>
  <si>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</si>
  <si>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</si>
  <si>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</si>
  <si>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</si>
  <si>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</si>
  <si>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</si>
  <si>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</si>
  <si>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</si>
  <si>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</si>
  <si>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</si>
  <si>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</si>
  <si>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</si>
  <si>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</si>
  <si>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</si>
  <si>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</si>
  <si>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</si>
  <si>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</si>
  <si>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</si>
  <si>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</si>
  <si>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</si>
  <si>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</si>
  <si>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</si>
  <si>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</si>
  <si>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</si>
  <si>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</si>
  <si>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</si>
  <si>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</si>
  <si>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</si>
  <si>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</si>
  <si>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</si>
  <si>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</si>
  <si>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</si>
  <si>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</si>
  <si>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</si>
  <si>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</si>
  <si>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</si>
  <si>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</si>
  <si>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</si>
  <si>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</si>
  <si>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</si>
  <si>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</si>
  <si>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</si>
  <si>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</si>
  <si>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</si>
  <si>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</si>
  <si>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</si>
  <si>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</si>
  <si>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</si>
  <si>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</si>
  <si>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</si>
  <si>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</si>
  <si>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</si>
  <si>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</si>
  <si>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</si>
  <si>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</si>
  <si>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</si>
  <si>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</si>
  <si>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</si>
  <si>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</si>
  <si>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</si>
  <si>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</si>
  <si>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</si>
  <si>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</si>
  <si>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</si>
  <si>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</si>
  <si>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</si>
  <si>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</si>
  <si>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</si>
  <si>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</si>
  <si>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</si>
  <si>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</si>
  <si>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</si>
  <si>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</si>
  <si>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</si>
  <si>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</si>
  <si>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</si>
  <si>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</si>
  <si>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</si>
  <si>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</si>
  <si>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</si>
  <si>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</si>
  <si>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</si>
  <si>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</si>
  <si>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</si>
  <si>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</si>
  <si>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</si>
  <si>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</si>
  <si>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</si>
  <si>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</si>
  <si>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</si>
  <si>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</si>
  <si>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</si>
  <si>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Suministro e instalacion e puerta cortfuego,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</si>
  <si>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instalación de baranda metálica en tubo galvanizado D 0 2", incluye pintura H=40 cm</t>
  </si>
  <si>
    <t>Suministro e instalaciónn de plataformas metálicas en vigas IPS, para apoyos de condensadora y pasillos de antenimiento en malla tipo industrial, incluye pintura.</t>
  </si>
  <si>
    <t>KG</t>
  </si>
  <si>
    <t>Reparación de piso en baldosa área de servidores.</t>
  </si>
  <si>
    <t>3,5</t>
  </si>
  <si>
    <t>M2</t>
  </si>
  <si>
    <t>Suministro e instlación de punto hidráulico en el área de de Servidores.</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</si>
  <si>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</si>
  <si>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</si>
  <si>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</si>
  <si>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</si>
  <si>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</si>
  <si>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</si>
  <si>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</si>
  <si>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</si>
  <si>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</si>
  <si>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instalación de un sistema de acceso a la terraza de condensadoras ubicadas en el antepecho de la TIC. El sistema de gradas metalicas exteriores debe incluir pasamanos, sistema de aterrizamiento de la estructura, puerta de acceso y enmallado de seguridad perimetral. Para fijación de la estructura se debe utilizar varillas estructurales certificadas Grado V7. El ofereten con su oferta debe incluir el diseño de la misma para aprobación del mismo. Además de los dimensionamientos para garantizar la seguridad del personal que accedera por mantenimiento a la azotea. Incluye pintura anticorrosiva y pintura de acabado mate, se deben contemplar mínimo dos capas e cada pintura. Los escalones deben poseer cinta de demarcación del escalón acorde a los reglamentos de construcción Colombiano NSR-10, La escalera debe proveerse con sus descansos por piso, tipo alfajor de 4mm y la estructura base construida en vigas IPE, asegurada a la estrutura de concreto existente mediante platinas de minimo 20 x 20 cm con anclajes para la fijación al muro, malla galvanizada calibre 12 externa.</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</si>
  <si>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</si>
  <si>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</si>
  <si>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</si>
  <si>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</si>
  <si>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</si>
  <si>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</si>
  <si>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</si>
  <si>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</si>
  <si>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</si>
  <si>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</si>
  <si>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Category 6A TX6A™ 10Gig™ 26 AWG UTP Patch. Medidas pendientes definición
Cord with MaTriX Technology</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</si>
  <si>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</si>
  <si>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</si>
  <si>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</si>
  <si>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</si>
  <si>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</si>
  <si>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</si>
  <si>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</si>
  <si>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</si>
  <si>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</si>
  <si>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</si>
  <si>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</si>
  <si>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</si>
  <si>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</si>
  <si>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</si>
  <si>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</si>
  <si>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</si>
  <si>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</si>
  <si>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</si>
  <si>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</si>
  <si>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</si>
  <si>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</si>
  <si>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</si>
  <si>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</si>
  <si>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</si>
  <si>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</si>
  <si>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</si>
  <si>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</si>
  <si>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</si>
  <si>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</si>
  <si>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</si>
  <si>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</si>
  <si>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</si>
  <si>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</si>
  <si>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</si>
  <si>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</si>
  <si>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</si>
  <si>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</si>
  <si>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</si>
  <si>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</si>
  <si>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</si>
  <si>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</si>
  <si>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</si>
  <si>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</si>
  <si>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</si>
  <si>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</si>
  <si>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</si>
  <si>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</si>
  <si>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</si>
  <si>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</si>
  <si>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</si>
  <si>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</si>
  <si>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</si>
  <si>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</si>
  <si>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</si>
  <si>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</si>
  <si>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</si>
  <si>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</si>
  <si>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</si>
  <si>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</si>
  <si>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</si>
  <si>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</si>
  <si>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</si>
  <si>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</si>
  <si>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</si>
  <si>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</si>
  <si>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</si>
  <si>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PRESUPUESTO OFICIAL</t>
  </si>
  <si>
    <t>QSFP40G BiDi Short-reach Transceiver (QSFP-40G-SR-BD=)</t>
  </si>
  <si>
    <t>40GBASE-CR4 Passive Copper Cable, 3m (QSFP-H40G-CU3M=)</t>
  </si>
  <si>
    <t>QSFP40G BiDi Short-reach Transceiver (QSFP-40G-SR-BD)</t>
  </si>
  <si>
    <t>10GBASE-CU SFP+ Cable 10 Meter, active (Uplinks Nexus 3K) (SFP-H10GB-ACU10M=)</t>
  </si>
  <si>
    <t xml:space="preserve">Switche 48 x 100MBASE-T and 1/10GBASE-T port host interfaces (RJ-45) and up to 6 QSFP+ 10/40 
Gigabit Ethernet fabric interfaces; FCoE support up to 30m with Category 6a and 7 cables Ref: Nexus 2000, 10GT FEX; 48x1/10T; 6x40G QSFP.  </t>
  </si>
  <si>
    <t xml:space="preserve">Switche Cisco Nexus 93180LC-EX Switch  Nexus 9300 Series, Upto 32p 40/50G OR 18p 100G.  INCLUYE: N93-LIC-PAK= N9300 License PAK Expansion
- N93-LAN1K9= LAN Enterprise License for Nexus 9300 Platform
- N9K-DCNM-PAK= N9000 DCNM License PAK Expansion
- DCNM-LAN-N93-K9= DCNM for LAN Advanced Edt. for Nexus 9300 switches - SWSS UPGRADES
</t>
  </si>
  <si>
    <t>Cable de cobre Categoría 6A Advanced MaTriX de 4 pares 23 AWG, U/UTP, clasificado baja emisión de humo, sin halógenos (LSZH IEC 60332-1), azul, Euro palet, 1000ft (305m).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</si>
</sst>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quot;$&quot;* #,##0.00_-;\-&quot;$&quot;* #,##0.00_-;_-&quot;$&quot;* &quot;-&quot;??_-;_-@_-"/>
    <numFmt numFmtId="165" formatCode="_(* #,##0_);_(* \(#,##0\);_(* &quot;-&quot;_);_(@_)"/>
    <numFmt numFmtId="166" formatCode="_(&quot;$&quot;* #,##0.00_);_(&quot;$&quot;* \(#,##0.00\);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0_-;\-&quot;$&quot;* #,##0.0_-;_-&quot;$&quot;* &quot;-&quot;??_-;_-@_-"/>
    <numFmt numFmtId="175" formatCode="_-&quot;$&quot;* #,##0_-;\-&quot;$&quot;* #,##0_-;_-&quot;$&quot;* &quot;-&quot;??_-;_-@_-"/>
    <numFmt numFmtId="176" formatCode="[$USD]\ #,##0"/>
    <numFmt numFmtId="177" formatCode="_-[$USD]\ * #,##0_-;\-[$USD]\ * #,##0_-;_-[$USD]\ * &quot;-&quot;_-;_-@_-"/>
    <numFmt numFmtId="178" formatCode="_ &quot;$&quot;\ * #,##0.00_ ;_ &quot;$&quot;\ * \-#,##0.00_ ;_ &quot;$&quot;\ * &quot;-&quot;??_ ;_ @_ "/>
    <numFmt numFmtId="179" formatCode="&quot;$&quot;\ #,##0"/>
    <numFmt numFmtId="180" formatCode="_([$$-240A]\ * #,##0_);_([$$-240A]\ * \(#,##0\);_([$$-240A]\ * &quot;-&quot;??_);_(@_)"/>
    <numFmt numFmtId="181" formatCode="_(&quot;$&quot;\ * #,##0.00_);_(&quot;$&quot;\ * \(#,##0.00\);_(&quot;$&quot;\ * &quot;-&quot;??_);_(@_)"/>
  </numFmts>
  <fonts count="51">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4" fontId="38" fillId="0" borderId="0" applyFont="0" applyFill="0" applyBorder="0" applyAlignment="0" applyProtection="0"/>
    <xf numFmtId="42" fontId="38" fillId="0" borderId="0" applyFont="0" applyFill="0" applyBorder="0" applyAlignment="0" applyProtection="0"/>
    <xf numFmtId="178" fontId="1" fillId="0" borderId="0" applyFont="0" applyFill="0" applyBorder="0" applyAlignment="0" applyProtection="0"/>
    <xf numFmtId="181" fontId="38" fillId="0" borderId="0" applyFont="0" applyFill="0" applyBorder="0" applyAlignment="0" applyProtection="0"/>
    <xf numFmtId="9" fontId="38" fillId="0" borderId="0" applyFont="0" applyFill="0" applyBorder="0" applyAlignment="0" applyProtection="0"/>
  </cellStyleXfs>
  <cellXfs count="420">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169" fontId="42" fillId="0" borderId="13" xfId="77" applyNumberFormat="1" applyFont="1" applyFill="1" applyBorder="1" applyAlignment="1" applyProtection="1">
      <alignment horizontal="righ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164" fontId="43" fillId="0" borderId="13" xfId="103" applyFont="1" applyFill="1" applyBorder="1" applyAlignment="1" applyProtection="1">
      <alignment horizontal="right" vertical="center"/>
      <protection locked="0"/>
    </xf>
    <xf numFmtId="49" fontId="43" fillId="0" borderId="13" xfId="80" applyNumberFormat="1" applyFont="1" applyFill="1" applyBorder="1" applyAlignment="1" applyProtection="1">
      <alignment horizontal="left" vertical="center" wrapText="1"/>
      <protection locked="0"/>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174" fontId="43" fillId="0" borderId="13" xfId="103" applyNumberFormat="1" applyFont="1" applyFill="1" applyBorder="1" applyAlignment="1" applyProtection="1">
      <alignment horizontal="center" vertical="center"/>
      <protection locked="0"/>
    </xf>
    <xf numFmtId="175" fontId="43" fillId="0" borderId="13" xfId="103" applyNumberFormat="1" applyFont="1" applyFill="1" applyBorder="1" applyAlignment="1" applyProtection="1">
      <alignment horizontal="center" vertical="center"/>
      <protection locked="0"/>
    </xf>
    <xf numFmtId="0" fontId="39" fillId="0" borderId="0" xfId="0" applyFont="1" applyAlignment="1">
      <alignment horizontal="center"/>
    </xf>
    <xf numFmtId="0" fontId="39" fillId="0" borderId="0" xfId="0" applyFont="1" applyAlignment="1">
      <alignment horizontal="center" vertical="center" wrapText="1"/>
    </xf>
    <xf numFmtId="175" fontId="39" fillId="0" borderId="0" xfId="103" applyNumberFormat="1" applyFont="1" applyAlignment="1">
      <alignment horizontal="center" vertical="center"/>
    </xf>
    <xf numFmtId="175"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177" fontId="42" fillId="0" borderId="13" xfId="80" applyNumberFormat="1" applyFont="1" applyFill="1" applyBorder="1" applyAlignment="1" applyProtection="1">
      <alignment horizontal="right" vertical="center"/>
      <protection locked="0"/>
    </xf>
    <xf numFmtId="0" fontId="39" fillId="0" borderId="0" xfId="0" applyFont="1" applyAlignment="1">
      <alignment vertical="center"/>
    </xf>
    <xf numFmtId="176"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7"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6" fontId="49" fillId="26" borderId="0" xfId="98" applyNumberFormat="1" applyFont="1" applyFill="1"/>
    <xf numFmtId="176" fontId="43" fillId="26" borderId="0" xfId="98" applyNumberFormat="1" applyFont="1" applyFill="1"/>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9"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9"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6" fontId="42" fillId="0" borderId="0" xfId="0" applyNumberFormat="1" applyFont="1" applyFill="1"/>
    <xf numFmtId="0" fontId="42" fillId="25" borderId="16" xfId="80" applyFont="1" applyFill="1" applyBorder="1" applyAlignment="1" applyProtection="1">
      <alignment horizontal="center" vertical="center" wrapText="1"/>
      <protection locked="0"/>
    </xf>
    <xf numFmtId="176"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175" fontId="42" fillId="0" borderId="13" xfId="80" applyNumberFormat="1" applyFont="1" applyFill="1" applyBorder="1" applyAlignment="1" applyProtection="1">
      <alignment horizontal="right" vertical="center"/>
      <protection locked="0"/>
    </xf>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49" fontId="43" fillId="0" borderId="12" xfId="80" applyNumberFormat="1"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xf>
    <xf numFmtId="0" fontId="43" fillId="0" borderId="12" xfId="0" applyFont="1" applyFill="1" applyBorder="1" applyAlignment="1">
      <alignment vertical="center" wrapText="1"/>
    </xf>
    <xf numFmtId="0" fontId="39" fillId="0" borderId="12" xfId="0" applyFont="1" applyBorder="1"/>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80" fontId="43" fillId="0" borderId="12" xfId="0" applyNumberFormat="1" applyFont="1" applyFill="1" applyBorder="1" applyAlignment="1">
      <alignment vertical="center"/>
    </xf>
    <xf numFmtId="180" fontId="43" fillId="26" borderId="12" xfId="0" applyNumberFormat="1" applyFont="1" applyFill="1" applyBorder="1" applyAlignment="1">
      <alignment horizontal="center" vertical="center"/>
    </xf>
    <xf numFmtId="180" fontId="43" fillId="0" borderId="12" xfId="0" applyNumberFormat="1" applyFont="1" applyBorder="1" applyAlignment="1">
      <alignment horizontal="center" vertical="center"/>
    </xf>
    <xf numFmtId="180" fontId="43" fillId="0" borderId="12" xfId="0" applyNumberFormat="1" applyFont="1" applyBorder="1" applyAlignment="1">
      <alignment vertical="center"/>
    </xf>
    <xf numFmtId="180" fontId="43" fillId="26" borderId="12" xfId="0" applyNumberFormat="1" applyFont="1" applyFill="1" applyBorder="1" applyAlignment="1">
      <alignment vertical="center"/>
    </xf>
    <xf numFmtId="180" fontId="42" fillId="0" borderId="12" xfId="0" applyNumberFormat="1" applyFont="1" applyBorder="1" applyAlignment="1">
      <alignment vertical="center"/>
    </xf>
    <xf numFmtId="0" fontId="50" fillId="0" borderId="12" xfId="0" applyFont="1" applyFill="1" applyBorder="1" applyAlignment="1">
      <alignment horizontal="center" vertical="center"/>
    </xf>
    <xf numFmtId="42" fontId="43" fillId="26"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6" fontId="42" fillId="26" borderId="0" xfId="98" applyNumberFormat="1" applyFont="1" applyFill="1" applyBorder="1"/>
    <xf numFmtId="176" fontId="46" fillId="26" borderId="0" xfId="98" applyNumberFormat="1" applyFont="1" applyFill="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9"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6" fontId="39" fillId="0" borderId="0" xfId="0" applyNumberFormat="1" applyFont="1"/>
    <xf numFmtId="179" fontId="40" fillId="0" borderId="13" xfId="0" applyNumberFormat="1" applyFont="1" applyFill="1" applyBorder="1" applyAlignment="1">
      <alignment vertical="center"/>
    </xf>
    <xf numFmtId="179" fontId="40" fillId="0" borderId="13" xfId="0" applyNumberFormat="1" applyFont="1" applyFill="1" applyBorder="1" applyAlignment="1">
      <alignment horizontal="right" vertical="center"/>
    </xf>
    <xf numFmtId="179" fontId="39" fillId="0" borderId="0" xfId="0" applyNumberFormat="1" applyFont="1"/>
    <xf numFmtId="179" fontId="42" fillId="25" borderId="13" xfId="0" applyNumberFormat="1" applyFont="1" applyFill="1" applyBorder="1" applyAlignment="1">
      <alignment horizontal="center" vertical="center"/>
    </xf>
    <xf numFmtId="179" fontId="39" fillId="0" borderId="34" xfId="0" applyNumberFormat="1" applyFont="1" applyFill="1" applyBorder="1" applyAlignment="1">
      <alignment vertical="center"/>
    </xf>
    <xf numFmtId="179" fontId="39" fillId="0" borderId="34" xfId="0" applyNumberFormat="1" applyFont="1" applyBorder="1" applyAlignment="1">
      <alignment vertical="center"/>
    </xf>
    <xf numFmtId="179" fontId="39" fillId="0" borderId="35" xfId="0" applyNumberFormat="1" applyFont="1" applyBorder="1" applyAlignment="1">
      <alignment vertical="center"/>
    </xf>
    <xf numFmtId="179" fontId="42" fillId="25" borderId="13" xfId="0" applyNumberFormat="1" applyFont="1" applyFill="1" applyBorder="1" applyAlignment="1">
      <alignment vertical="center"/>
    </xf>
    <xf numFmtId="179" fontId="39" fillId="0" borderId="0" xfId="0" applyNumberFormat="1" applyFont="1" applyFill="1" applyBorder="1"/>
    <xf numFmtId="179" fontId="39" fillId="0" borderId="0" xfId="0" applyNumberFormat="1" applyFont="1" applyFill="1" applyBorder="1" applyAlignment="1">
      <alignment horizontal="center"/>
    </xf>
    <xf numFmtId="179"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68" fontId="43" fillId="0" borderId="19" xfId="76" applyNumberFormat="1" applyFont="1" applyBorder="1" applyAlignment="1" applyProtection="1">
      <alignment horizontal="center" vertical="center"/>
      <protection locked="0"/>
    </xf>
    <xf numFmtId="0" fontId="43" fillId="30" borderId="10" xfId="80" applyFont="1" applyFill="1" applyBorder="1" applyAlignment="1" applyProtection="1">
      <alignment horizontal="center" vertical="center"/>
      <protection locked="0"/>
    </xf>
    <xf numFmtId="180"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9" fontId="39" fillId="0" borderId="17" xfId="0" applyNumberFormat="1" applyFont="1" applyFill="1" applyBorder="1" applyAlignment="1">
      <alignment horizontal="center"/>
    </xf>
    <xf numFmtId="179" fontId="39" fillId="0" borderId="17" xfId="0" applyNumberFormat="1" applyFont="1" applyFill="1" applyBorder="1"/>
    <xf numFmtId="179"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9"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9"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43" fillId="30" borderId="27" xfId="80" applyFont="1" applyFill="1" applyBorder="1" applyAlignment="1" applyProtection="1">
      <alignment horizontal="center" vertical="center"/>
      <protection locked="0"/>
    </xf>
    <xf numFmtId="0" fontId="39" fillId="0" borderId="28" xfId="0" applyFont="1" applyBorder="1"/>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39" fillId="0" borderId="44" xfId="0" applyFont="1" applyBorder="1"/>
    <xf numFmtId="0" fontId="39" fillId="0" borderId="48" xfId="0" applyFont="1" applyBorder="1"/>
    <xf numFmtId="180" fontId="42" fillId="0" borderId="48" xfId="0" applyNumberFormat="1" applyFont="1" applyBorder="1" applyAlignment="1">
      <alignment vertical="center"/>
    </xf>
    <xf numFmtId="180" fontId="42" fillId="0" borderId="48" xfId="0" applyNumberFormat="1" applyFont="1" applyBorder="1" applyAlignment="1">
      <alignment horizontal="center" vertical="center"/>
    </xf>
    <xf numFmtId="180" fontId="42" fillId="0" borderId="46" xfId="0" applyNumberFormat="1" applyFont="1" applyBorder="1" applyAlignment="1">
      <alignment horizontal="center" vertical="center"/>
    </xf>
    <xf numFmtId="0" fontId="39" fillId="0" borderId="10" xfId="0" applyFont="1" applyBorder="1"/>
    <xf numFmtId="180" fontId="42" fillId="0" borderId="11" xfId="0" applyNumberFormat="1" applyFont="1" applyBorder="1" applyAlignment="1">
      <alignment horizontal="center" vertical="center"/>
    </xf>
    <xf numFmtId="0" fontId="39" fillId="0" borderId="27" xfId="0" applyFont="1" applyBorder="1"/>
    <xf numFmtId="180" fontId="42" fillId="0" borderId="28" xfId="0" applyNumberFormat="1" applyFont="1" applyBorder="1" applyAlignment="1">
      <alignment vertical="center"/>
    </xf>
    <xf numFmtId="180" fontId="42" fillId="0" borderId="28" xfId="0" applyNumberFormat="1" applyFont="1" applyBorder="1" applyAlignment="1">
      <alignment horizontal="center" vertical="center"/>
    </xf>
    <xf numFmtId="180"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0" fontId="39" fillId="0" borderId="0" xfId="0" applyFont="1"/>
    <xf numFmtId="164" fontId="39" fillId="0" borderId="0" xfId="0" applyNumberFormat="1" applyFont="1"/>
    <xf numFmtId="0" fontId="39" fillId="0" borderId="12" xfId="0" applyFont="1" applyBorder="1" applyAlignment="1">
      <alignment wrapText="1"/>
    </xf>
    <xf numFmtId="0" fontId="43" fillId="0" borderId="16" xfId="80" applyFont="1" applyFill="1" applyBorder="1" applyAlignment="1" applyProtection="1">
      <alignment horizontal="center" vertical="center"/>
      <protection locked="0"/>
    </xf>
    <xf numFmtId="170" fontId="42" fillId="25" borderId="42" xfId="78" applyNumberFormat="1" applyFont="1" applyFill="1" applyBorder="1" applyAlignment="1">
      <alignment horizontal="centerContinuous" vertical="center" wrapText="1"/>
    </xf>
    <xf numFmtId="0" fontId="43" fillId="0" borderId="40" xfId="80" applyFont="1" applyFill="1" applyBorder="1" applyAlignment="1" applyProtection="1">
      <alignment horizontal="left" vertical="center" wrapText="1"/>
      <protection locked="0"/>
    </xf>
    <xf numFmtId="0" fontId="39" fillId="0" borderId="40" xfId="0" applyFont="1" applyBorder="1" applyAlignment="1">
      <alignment horizontal="justify" vertical="center" wrapText="1"/>
    </xf>
    <xf numFmtId="168" fontId="43" fillId="0" borderId="40" xfId="76" applyNumberFormat="1" applyFont="1" applyFill="1" applyBorder="1" applyAlignment="1" applyProtection="1">
      <alignment horizontal="center" vertical="center"/>
      <protection locked="0"/>
    </xf>
    <xf numFmtId="49" fontId="43" fillId="0" borderId="40" xfId="80" applyNumberFormat="1" applyFont="1" applyFill="1" applyBorder="1" applyAlignment="1" applyProtection="1">
      <alignment horizontal="center" vertical="center"/>
      <protection locked="0"/>
    </xf>
    <xf numFmtId="42" fontId="43" fillId="0" borderId="40" xfId="104" applyFont="1" applyFill="1" applyBorder="1" applyAlignment="1" applyProtection="1">
      <alignment horizontal="right" vertical="center"/>
      <protection locked="0"/>
    </xf>
    <xf numFmtId="164" fontId="43" fillId="0" borderId="40" xfId="103" applyFont="1" applyFill="1" applyBorder="1" applyAlignment="1" applyProtection="1">
      <alignment horizontal="right" vertical="center"/>
      <protection locked="0"/>
    </xf>
    <xf numFmtId="0" fontId="43" fillId="0" borderId="12" xfId="80" applyFont="1" applyFill="1" applyBorder="1" applyAlignment="1" applyProtection="1">
      <alignment horizontal="left" vertical="center" wrapText="1"/>
      <protection locked="0"/>
    </xf>
    <xf numFmtId="42" fontId="43" fillId="0" borderId="12" xfId="104" applyFont="1" applyFill="1" applyBorder="1" applyAlignment="1" applyProtection="1">
      <alignment horizontal="right" vertical="center"/>
      <protection locked="0"/>
    </xf>
    <xf numFmtId="164" fontId="43" fillId="0" borderId="12" xfId="103" applyFont="1" applyFill="1" applyBorder="1" applyAlignment="1" applyProtection="1">
      <alignment horizontal="right" vertical="center"/>
      <protection locked="0"/>
    </xf>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3" fillId="0" borderId="0" xfId="0" applyFont="1" applyFill="1"/>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0" fontId="40" fillId="0" borderId="0" xfId="0" applyFont="1" applyAlignment="1">
      <alignment horizontal="center"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9" fontId="42" fillId="25" borderId="42" xfId="0" applyNumberFormat="1" applyFont="1" applyFill="1" applyBorder="1" applyAlignment="1">
      <alignment horizontal="center" vertical="center" wrapText="1"/>
    </xf>
    <xf numFmtId="179"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2" fillId="25" borderId="16" xfId="0" applyNumberFormat="1" applyFont="1" applyFill="1" applyBorder="1" applyAlignment="1">
      <alignment vertical="center"/>
    </xf>
    <xf numFmtId="0" fontId="42" fillId="25" borderId="20" xfId="0" applyNumberFormat="1" applyFont="1" applyFill="1" applyBorder="1" applyAlignment="1">
      <alignment vertical="center"/>
    </xf>
    <xf numFmtId="0" fontId="42" fillId="25" borderId="18" xfId="0" applyNumberFormat="1" applyFont="1" applyFill="1" applyBorder="1" applyAlignment="1">
      <alignment vertical="center"/>
    </xf>
    <xf numFmtId="0" fontId="42" fillId="25" borderId="13" xfId="0" applyNumberFormat="1" applyFont="1" applyFill="1" applyBorder="1" applyAlignment="1">
      <alignment vertical="center"/>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4" fillId="0" borderId="0" xfId="0" applyFont="1" applyAlignment="1">
      <alignment horizontal="center" vertical="center"/>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42" fillId="0" borderId="0" xfId="0" applyFont="1" applyAlignment="1">
      <alignment horizontal="center"/>
    </xf>
    <xf numFmtId="49" fontId="42" fillId="25" borderId="16" xfId="80" applyNumberFormat="1" applyFont="1" applyFill="1" applyBorder="1" applyAlignment="1" applyProtection="1">
      <alignment horizontal="center" vertical="center" wrapText="1"/>
      <protection locked="0"/>
    </xf>
    <xf numFmtId="49" fontId="42" fillId="25" borderId="20" xfId="80" applyNumberFormat="1" applyFont="1" applyFill="1" applyBorder="1" applyAlignment="1" applyProtection="1">
      <alignment horizontal="center" vertical="center" wrapText="1"/>
      <protection locked="0"/>
    </xf>
    <xf numFmtId="49" fontId="42" fillId="25"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0" fontId="42" fillId="0" borderId="0" xfId="0" applyFont="1" applyFill="1" applyAlignment="1">
      <alignment horizontal="center" vertical="center" wrapText="1"/>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1468857</xdr:colOff>
      <xdr:row>0</xdr:row>
      <xdr:rowOff>0</xdr:rowOff>
    </xdr:from>
    <xdr:to>
      <xdr:col>6</xdr:col>
      <xdr:colOff>1505228</xdr:colOff>
      <xdr:row>5</xdr:row>
      <xdr:rowOff>12564</xdr:rowOff>
    </xdr:to>
    <xdr:pic>
      <xdr:nvPicPr>
        <xdr:cNvPr id="4" name="Imagen 3" descr="Resultado de imagen para logo universidad del cauc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094" y="0"/>
          <a:ext cx="1505728" cy="154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781458</xdr:colOff>
      <xdr:row>0</xdr:row>
      <xdr:rowOff>0</xdr:rowOff>
    </xdr:from>
    <xdr:to>
      <xdr:col>5</xdr:col>
      <xdr:colOff>813735</xdr:colOff>
      <xdr:row>6</xdr:row>
      <xdr:rowOff>14724</xdr:rowOff>
    </xdr:to>
    <xdr:pic>
      <xdr:nvPicPr>
        <xdr:cNvPr id="4" name="Imagen 3" descr="Resultado de imagen para logo universidad del cau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914" y="0"/>
          <a:ext cx="1591865" cy="160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B1" zoomScale="95" zoomScaleNormal="95" workbookViewId="0">
      <selection activeCell="B2" sqref="B2:F2"/>
    </sheetView>
  </sheetViews>
  <sheetFormatPr baseColWidth="10" defaultColWidth="11.42578125" defaultRowHeight="14.25"/>
  <cols>
    <col min="1" max="1" width="17" style="40" customWidth="1"/>
    <col min="2" max="3" width="30.7109375" style="40" customWidth="1"/>
    <col min="4" max="4" width="53" style="40" customWidth="1"/>
    <col min="5" max="6" width="20.7109375" style="40" customWidth="1"/>
    <col min="7" max="7" width="23.5703125" style="40" customWidth="1"/>
    <col min="8" max="8" width="12.7109375" style="40" bestFit="1" customWidth="1"/>
    <col min="9" max="9" width="16.85546875" style="40" bestFit="1" customWidth="1"/>
    <col min="10" max="16384" width="11.42578125" style="40"/>
  </cols>
  <sheetData>
    <row r="1" spans="1:9" s="35" customFormat="1" ht="15">
      <c r="A1" s="39"/>
      <c r="B1" s="353" t="s">
        <v>118</v>
      </c>
      <c r="C1" s="353"/>
      <c r="D1" s="353"/>
      <c r="E1" s="353"/>
      <c r="F1" s="353"/>
    </row>
    <row r="2" spans="1:9" s="35" customFormat="1" ht="15">
      <c r="A2" s="39"/>
      <c r="B2" s="353" t="s">
        <v>487</v>
      </c>
      <c r="C2" s="353"/>
      <c r="D2" s="353"/>
      <c r="E2" s="353"/>
      <c r="F2" s="353"/>
    </row>
    <row r="3" spans="1:9" s="35" customFormat="1" ht="15">
      <c r="A3" s="39"/>
      <c r="B3" s="353" t="s">
        <v>121</v>
      </c>
      <c r="C3" s="353"/>
      <c r="D3" s="353"/>
      <c r="E3" s="353"/>
      <c r="F3" s="353"/>
    </row>
    <row r="4" spans="1:9" s="35" customFormat="1" ht="22.5" customHeight="1">
      <c r="A4" s="39"/>
      <c r="B4" s="353" t="s">
        <v>120</v>
      </c>
      <c r="C4" s="353"/>
      <c r="D4" s="353"/>
      <c r="E4" s="353"/>
      <c r="F4" s="353"/>
    </row>
    <row r="5" spans="1:9" s="35" customFormat="1" ht="52.5" customHeight="1">
      <c r="A5" s="42" t="s">
        <v>67</v>
      </c>
      <c r="B5" s="354" t="s">
        <v>69</v>
      </c>
      <c r="C5" s="354"/>
      <c r="D5" s="354"/>
      <c r="E5" s="354"/>
      <c r="F5" s="354"/>
    </row>
    <row r="6" spans="1:9" ht="15" thickBot="1">
      <c r="B6" s="41"/>
      <c r="C6" s="41"/>
      <c r="D6" s="41"/>
      <c r="E6" s="41"/>
      <c r="F6" s="41"/>
      <c r="G6" s="41"/>
    </row>
    <row r="7" spans="1:9" ht="15.75" thickBot="1">
      <c r="B7" s="355" t="s">
        <v>73</v>
      </c>
      <c r="C7" s="355"/>
      <c r="D7" s="355"/>
      <c r="E7" s="355"/>
      <c r="F7" s="136" t="s">
        <v>406</v>
      </c>
      <c r="G7" s="41"/>
    </row>
    <row r="8" spans="1:9" ht="16.5" customHeight="1">
      <c r="B8" s="325" t="s">
        <v>74</v>
      </c>
      <c r="C8" s="326"/>
      <c r="D8" s="327"/>
      <c r="E8" s="322"/>
      <c r="F8" s="148">
        <f>+'Infraestructura Fisica'!E105</f>
        <v>179411750</v>
      </c>
      <c r="G8" s="207"/>
      <c r="H8" s="208"/>
    </row>
    <row r="9" spans="1:9" ht="16.5" customHeight="1">
      <c r="B9" s="328" t="s">
        <v>352</v>
      </c>
      <c r="C9" s="329"/>
      <c r="D9" s="330"/>
      <c r="E9" s="324"/>
      <c r="F9" s="147">
        <f>+'Infraestructura Eléctrica'!D123</f>
        <v>153009719</v>
      </c>
      <c r="G9" s="207"/>
    </row>
    <row r="10" spans="1:9" ht="15" customHeight="1">
      <c r="B10" s="328" t="s">
        <v>478</v>
      </c>
      <c r="C10" s="329"/>
      <c r="D10" s="330"/>
      <c r="E10" s="323"/>
      <c r="F10" s="147">
        <f>+'Equipos - Seguridad - Racks'!F54</f>
        <v>1487124529</v>
      </c>
      <c r="G10" s="207"/>
    </row>
    <row r="11" spans="1:9" ht="15" customHeight="1">
      <c r="B11" s="328" t="s">
        <v>205</v>
      </c>
      <c r="C11" s="329"/>
      <c r="D11" s="330"/>
      <c r="E11" s="323"/>
      <c r="F11" s="147">
        <f>+'Sistema de Detección-Extinción'!E71</f>
        <v>173466201</v>
      </c>
      <c r="G11" s="207"/>
    </row>
    <row r="12" spans="1:9" ht="15" customHeight="1">
      <c r="B12" s="328" t="s">
        <v>477</v>
      </c>
      <c r="C12" s="329"/>
      <c r="D12" s="330"/>
      <c r="E12" s="323"/>
      <c r="F12" s="147">
        <f>+'Obras Civiles Complementarias'!G40</f>
        <v>239381000</v>
      </c>
      <c r="G12" s="207"/>
    </row>
    <row r="13" spans="1:9" ht="15">
      <c r="B13" s="347" t="s">
        <v>484</v>
      </c>
      <c r="C13" s="356"/>
      <c r="D13" s="308" t="s">
        <v>405</v>
      </c>
      <c r="E13" s="309"/>
      <c r="F13" s="306">
        <f>SUM(F8:F12)</f>
        <v>2232393199</v>
      </c>
      <c r="G13" s="133"/>
      <c r="H13" s="129"/>
      <c r="I13" s="129"/>
    </row>
    <row r="14" spans="1:9" ht="15">
      <c r="B14" s="349"/>
      <c r="C14" s="357"/>
      <c r="D14" s="307" t="s">
        <v>435</v>
      </c>
      <c r="E14" s="310">
        <v>0.18</v>
      </c>
      <c r="F14" s="306">
        <f>+ROUND(F$13*$E14,0)</f>
        <v>401830776</v>
      </c>
      <c r="G14" s="133"/>
      <c r="H14" s="129"/>
      <c r="I14" s="129"/>
    </row>
    <row r="15" spans="1:9" ht="15">
      <c r="B15" s="349"/>
      <c r="C15" s="357"/>
      <c r="D15" s="307" t="s">
        <v>436</v>
      </c>
      <c r="E15" s="310">
        <v>0.05</v>
      </c>
      <c r="F15" s="306">
        <f>+ROUND(F$13*$E15,0)</f>
        <v>111619660</v>
      </c>
      <c r="G15" s="133"/>
      <c r="H15" s="129"/>
      <c r="I15" s="129"/>
    </row>
    <row r="16" spans="1:9" ht="15">
      <c r="B16" s="349"/>
      <c r="C16" s="357"/>
      <c r="D16" s="307" t="s">
        <v>437</v>
      </c>
      <c r="E16" s="310">
        <v>0.02</v>
      </c>
      <c r="F16" s="306">
        <f>+ROUND(F$13*$E16,0)</f>
        <v>44647864</v>
      </c>
      <c r="G16" s="133"/>
      <c r="H16" s="129"/>
      <c r="I16" s="129"/>
    </row>
    <row r="17" spans="2:9" ht="15">
      <c r="B17" s="349"/>
      <c r="C17" s="357"/>
      <c r="D17" s="307" t="s">
        <v>438</v>
      </c>
      <c r="E17" s="310">
        <v>0.25</v>
      </c>
      <c r="F17" s="306">
        <f>SUM(F14:F16)</f>
        <v>558098300</v>
      </c>
      <c r="G17" s="133"/>
      <c r="H17" s="129"/>
      <c r="I17" s="129"/>
    </row>
    <row r="18" spans="2:9" ht="15">
      <c r="B18" s="349"/>
      <c r="C18" s="357"/>
      <c r="D18" s="307" t="s">
        <v>440</v>
      </c>
      <c r="E18" s="310"/>
      <c r="F18" s="306">
        <f>+F13+F17</f>
        <v>2790491499</v>
      </c>
      <c r="G18" s="133"/>
      <c r="H18" s="129"/>
      <c r="I18" s="129"/>
    </row>
    <row r="19" spans="2:9" ht="15">
      <c r="B19" s="349"/>
      <c r="C19" s="357"/>
      <c r="D19" s="307" t="s">
        <v>439</v>
      </c>
      <c r="E19" s="311">
        <v>0.19</v>
      </c>
      <c r="F19" s="149">
        <f>+ROUND(F$13*$E15*$E19,0)</f>
        <v>21207735</v>
      </c>
      <c r="G19" s="134"/>
    </row>
    <row r="20" spans="2:9" ht="15.75" thickBot="1">
      <c r="B20" s="351"/>
      <c r="C20" s="358"/>
      <c r="D20" s="135" t="s">
        <v>442</v>
      </c>
      <c r="E20" s="312"/>
      <c r="F20" s="150">
        <f>SUM(F18:F19)</f>
        <v>2811699234</v>
      </c>
      <c r="G20" s="134"/>
    </row>
    <row r="21" spans="2:9" s="211" customFormat="1" ht="15.75" thickBot="1">
      <c r="B21" s="313"/>
      <c r="C21" s="313"/>
      <c r="D21" s="313"/>
      <c r="E21" s="313"/>
      <c r="F21" s="313"/>
      <c r="G21" s="213"/>
    </row>
    <row r="22" spans="2:9" ht="32.25" customHeight="1">
      <c r="B22" s="332" t="s">
        <v>479</v>
      </c>
      <c r="C22" s="326"/>
      <c r="D22" s="327"/>
      <c r="E22" s="331"/>
      <c r="F22" s="314">
        <f>+'Equipos Activos'!F37</f>
        <v>246406400</v>
      </c>
      <c r="G22" s="207"/>
      <c r="H22" s="208"/>
    </row>
    <row r="23" spans="2:9" ht="15">
      <c r="B23" s="347" t="s">
        <v>485</v>
      </c>
      <c r="C23" s="348"/>
      <c r="D23" s="308" t="s">
        <v>482</v>
      </c>
      <c r="E23" s="309"/>
      <c r="F23" s="306">
        <f>+F22</f>
        <v>246406400</v>
      </c>
      <c r="G23" s="134"/>
    </row>
    <row r="24" spans="2:9" s="211" customFormat="1" ht="15.75" customHeight="1">
      <c r="B24" s="349"/>
      <c r="C24" s="350"/>
      <c r="D24" s="307" t="s">
        <v>481</v>
      </c>
      <c r="E24" s="310">
        <v>0.19</v>
      </c>
      <c r="F24" s="306">
        <f>+ROUND(F23*E24,0)</f>
        <v>46817216</v>
      </c>
      <c r="G24" s="212"/>
    </row>
    <row r="25" spans="2:9" s="211" customFormat="1" ht="15.75" thickBot="1">
      <c r="B25" s="351"/>
      <c r="C25" s="352"/>
      <c r="D25" s="315" t="s">
        <v>480</v>
      </c>
      <c r="E25" s="316"/>
      <c r="F25" s="317">
        <f>SUM(F23:F24)</f>
        <v>293223616</v>
      </c>
      <c r="G25" s="212"/>
    </row>
    <row r="26" spans="2:9" s="211" customFormat="1" ht="15.75" thickBot="1">
      <c r="B26" s="313"/>
      <c r="C26" s="313"/>
      <c r="D26" s="313"/>
      <c r="E26" s="313"/>
      <c r="F26" s="313"/>
      <c r="G26" s="213"/>
    </row>
    <row r="27" spans="2:9" s="211" customFormat="1" ht="15.75" thickBot="1">
      <c r="B27" s="318" t="s">
        <v>486</v>
      </c>
      <c r="C27" s="319"/>
      <c r="D27" s="319"/>
      <c r="E27" s="320"/>
      <c r="F27" s="321">
        <f>+F20+F25</f>
        <v>3104922850</v>
      </c>
      <c r="G27" s="214"/>
    </row>
    <row r="28" spans="2:9" s="211" customFormat="1">
      <c r="B28" s="214"/>
      <c r="C28" s="214"/>
      <c r="D28" s="214"/>
      <c r="E28" s="214"/>
      <c r="F28" s="214"/>
      <c r="G28" s="214"/>
    </row>
    <row r="29" spans="2:9" s="211"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80" zoomScaleNormal="80" workbookViewId="0">
      <selection activeCell="A5" sqref="A5:B5"/>
    </sheetView>
  </sheetViews>
  <sheetFormatPr baseColWidth="10" defaultColWidth="11.42578125" defaultRowHeight="15"/>
  <cols>
    <col min="1" max="1" width="9.5703125" style="8" customWidth="1"/>
    <col min="2" max="2" width="21.85546875" style="8" customWidth="1"/>
    <col min="3" max="3" width="62.42578125" style="8" customWidth="1"/>
    <col min="4" max="4" width="15.85546875" style="8" customWidth="1"/>
    <col min="5" max="5" width="23.42578125" style="8" customWidth="1"/>
    <col min="6" max="6" width="20.42578125" style="253" customWidth="1"/>
    <col min="7" max="7" width="18.5703125" style="257" bestFit="1" customWidth="1"/>
    <col min="8" max="8" width="5.42578125" style="8" customWidth="1"/>
    <col min="9" max="9" width="17.5703125" style="217" customWidth="1"/>
    <col min="10" max="16384" width="11.42578125" style="8"/>
  </cols>
  <sheetData>
    <row r="1" spans="1:9">
      <c r="A1" s="360" t="s">
        <v>118</v>
      </c>
      <c r="B1" s="360"/>
      <c r="C1" s="360"/>
      <c r="D1" s="360"/>
      <c r="E1" s="360"/>
      <c r="F1" s="360"/>
    </row>
    <row r="2" spans="1:9">
      <c r="A2" s="360" t="s">
        <v>487</v>
      </c>
      <c r="B2" s="360"/>
      <c r="C2" s="360"/>
      <c r="D2" s="360"/>
      <c r="E2" s="360"/>
      <c r="F2" s="360"/>
    </row>
    <row r="3" spans="1:9">
      <c r="A3" s="360" t="s">
        <v>119</v>
      </c>
      <c r="B3" s="360"/>
      <c r="C3" s="360"/>
      <c r="D3" s="360"/>
      <c r="E3" s="360"/>
      <c r="F3" s="360"/>
    </row>
    <row r="4" spans="1:9">
      <c r="A4" s="360" t="s">
        <v>120</v>
      </c>
      <c r="B4" s="360"/>
      <c r="C4" s="360"/>
      <c r="D4" s="360"/>
      <c r="E4" s="360"/>
      <c r="F4" s="360"/>
    </row>
    <row r="5" spans="1:9" ht="50.25" customHeight="1">
      <c r="A5" s="371" t="s">
        <v>67</v>
      </c>
      <c r="B5" s="371"/>
      <c r="C5" s="370" t="s">
        <v>70</v>
      </c>
      <c r="D5" s="370"/>
      <c r="E5" s="370"/>
    </row>
    <row r="6" spans="1:9" ht="15.75" thickBot="1"/>
    <row r="7" spans="1:9" ht="15.75" thickBot="1">
      <c r="A7" s="43" t="s">
        <v>6</v>
      </c>
      <c r="B7" s="43" t="s">
        <v>7</v>
      </c>
      <c r="C7" s="43" t="s">
        <v>8</v>
      </c>
      <c r="D7" s="215" t="s">
        <v>9</v>
      </c>
      <c r="E7" s="251" t="s">
        <v>10</v>
      </c>
      <c r="F7" s="254" t="s">
        <v>0</v>
      </c>
      <c r="G7" s="266" t="s">
        <v>1</v>
      </c>
    </row>
    <row r="8" spans="1:9" ht="15.75" thickBot="1">
      <c r="A8" s="91">
        <v>1</v>
      </c>
      <c r="B8" s="264" t="s">
        <v>424</v>
      </c>
      <c r="C8" s="264"/>
      <c r="D8" s="216"/>
      <c r="E8" s="252"/>
      <c r="F8" s="255"/>
      <c r="G8" s="258"/>
    </row>
    <row r="9" spans="1:9" ht="29.25" thickBot="1">
      <c r="A9" s="60" t="s">
        <v>13</v>
      </c>
      <c r="B9" s="61"/>
      <c r="C9" s="64" t="s">
        <v>153</v>
      </c>
      <c r="D9" s="132">
        <v>60</v>
      </c>
      <c r="E9" s="121" t="s">
        <v>2</v>
      </c>
      <c r="F9" s="161">
        <v>25321</v>
      </c>
      <c r="G9" s="259">
        <f>ROUND(F9*D9,0)</f>
        <v>1519260</v>
      </c>
      <c r="I9" s="162"/>
    </row>
    <row r="10" spans="1:9" ht="43.5" thickBot="1">
      <c r="A10" s="60" t="s">
        <v>14</v>
      </c>
      <c r="B10" s="61"/>
      <c r="C10" s="64" t="s">
        <v>154</v>
      </c>
      <c r="D10" s="132">
        <v>3</v>
      </c>
      <c r="E10" s="121" t="s">
        <v>2</v>
      </c>
      <c r="F10" s="161">
        <v>146762</v>
      </c>
      <c r="G10" s="259">
        <f>ROUND(F10*D10,0)</f>
        <v>440286</v>
      </c>
      <c r="H10" s="260"/>
      <c r="I10" s="162"/>
    </row>
    <row r="11" spans="1:9" ht="43.5" thickBot="1">
      <c r="A11" s="60" t="s">
        <v>15</v>
      </c>
      <c r="B11" s="61"/>
      <c r="C11" s="62" t="s">
        <v>420</v>
      </c>
      <c r="D11" s="132">
        <v>90</v>
      </c>
      <c r="E11" s="121" t="s">
        <v>2</v>
      </c>
      <c r="F11" s="161">
        <v>30234</v>
      </c>
      <c r="G11" s="259">
        <f>ROUND(F11*D11,0)</f>
        <v>2721060</v>
      </c>
      <c r="I11" s="162"/>
    </row>
    <row r="12" spans="1:9" ht="57.75" thickBot="1">
      <c r="A12" s="60" t="s">
        <v>16</v>
      </c>
      <c r="B12" s="61"/>
      <c r="C12" s="64" t="s">
        <v>494</v>
      </c>
      <c r="D12" s="132">
        <v>2</v>
      </c>
      <c r="E12" s="121" t="s">
        <v>36</v>
      </c>
      <c r="F12" s="161">
        <v>1136618</v>
      </c>
      <c r="G12" s="259">
        <f>ROUND(F12*D12,0)</f>
        <v>2273236</v>
      </c>
      <c r="I12" s="162"/>
    </row>
    <row r="13" spans="1:9" ht="29.25" thickBot="1">
      <c r="A13" s="60" t="s">
        <v>17</v>
      </c>
      <c r="B13" s="61"/>
      <c r="C13" s="64" t="s">
        <v>161</v>
      </c>
      <c r="D13" s="132">
        <v>2</v>
      </c>
      <c r="E13" s="121" t="s">
        <v>2</v>
      </c>
      <c r="F13" s="161">
        <v>302342</v>
      </c>
      <c r="G13" s="259">
        <f>ROUND(F13*D13,0)</f>
        <v>604684</v>
      </c>
      <c r="I13" s="162"/>
    </row>
    <row r="14" spans="1:9" ht="15.75" thickBot="1">
      <c r="A14" s="367" t="s">
        <v>431</v>
      </c>
      <c r="B14" s="368"/>
      <c r="C14" s="369"/>
      <c r="D14" s="140"/>
      <c r="E14" s="145"/>
      <c r="F14" s="139"/>
      <c r="G14" s="259">
        <f>SUM(G9:G13)</f>
        <v>7558526</v>
      </c>
      <c r="H14" s="260"/>
      <c r="I14" s="162"/>
    </row>
    <row r="15" spans="1:9" ht="15.75" thickBot="1">
      <c r="A15" s="24"/>
      <c r="B15" s="25"/>
      <c r="C15" s="26"/>
      <c r="D15" s="27"/>
      <c r="E15" s="28"/>
      <c r="F15" s="162"/>
      <c r="H15" s="260"/>
      <c r="I15" s="162"/>
    </row>
    <row r="16" spans="1:9" ht="15.75" thickBot="1">
      <c r="A16" s="91">
        <v>2</v>
      </c>
      <c r="B16" s="264" t="s">
        <v>425</v>
      </c>
      <c r="C16" s="92"/>
      <c r="D16" s="93"/>
      <c r="E16" s="92"/>
      <c r="F16" s="255"/>
      <c r="G16" s="258"/>
      <c r="I16" s="162"/>
    </row>
    <row r="17" spans="1:9" ht="72" thickBot="1">
      <c r="A17" s="60" t="s">
        <v>24</v>
      </c>
      <c r="B17" s="61"/>
      <c r="C17" s="64" t="s">
        <v>155</v>
      </c>
      <c r="D17" s="63">
        <v>8</v>
      </c>
      <c r="E17" s="121" t="s">
        <v>2</v>
      </c>
      <c r="F17" s="161">
        <v>1209369</v>
      </c>
      <c r="G17" s="259">
        <f t="shared" ref="G17:G23" si="0">ROUND(F17*D17,0)</f>
        <v>9674952</v>
      </c>
      <c r="I17" s="162"/>
    </row>
    <row r="18" spans="1:9" ht="57.75" thickBot="1">
      <c r="A18" s="60" t="s">
        <v>34</v>
      </c>
      <c r="B18" s="61"/>
      <c r="C18" s="64" t="s">
        <v>156</v>
      </c>
      <c r="D18" s="63">
        <v>2</v>
      </c>
      <c r="E18" s="121" t="s">
        <v>2</v>
      </c>
      <c r="F18" s="161">
        <v>1856570</v>
      </c>
      <c r="G18" s="259">
        <f t="shared" si="0"/>
        <v>3713140</v>
      </c>
      <c r="I18" s="162"/>
    </row>
    <row r="19" spans="1:9" ht="49.5" customHeight="1" thickBot="1">
      <c r="A19" s="60" t="s">
        <v>35</v>
      </c>
      <c r="B19" s="61"/>
      <c r="C19" s="64" t="s">
        <v>157</v>
      </c>
      <c r="D19" s="63">
        <v>28</v>
      </c>
      <c r="E19" s="121" t="s">
        <v>2</v>
      </c>
      <c r="F19" s="161">
        <v>452501</v>
      </c>
      <c r="G19" s="259">
        <f t="shared" si="0"/>
        <v>12670028</v>
      </c>
      <c r="I19" s="162"/>
    </row>
    <row r="20" spans="1:9" ht="59.25" customHeight="1" thickBot="1">
      <c r="A20" s="60" t="s">
        <v>37</v>
      </c>
      <c r="B20" s="61"/>
      <c r="C20" s="64" t="s">
        <v>158</v>
      </c>
      <c r="D20" s="63">
        <v>28</v>
      </c>
      <c r="E20" s="121" t="s">
        <v>2</v>
      </c>
      <c r="F20" s="161">
        <v>452501</v>
      </c>
      <c r="G20" s="259">
        <f t="shared" si="0"/>
        <v>12670028</v>
      </c>
      <c r="I20" s="162"/>
    </row>
    <row r="21" spans="1:9" ht="43.5" thickBot="1">
      <c r="A21" s="60" t="s">
        <v>38</v>
      </c>
      <c r="B21" s="61"/>
      <c r="C21" s="64" t="s">
        <v>160</v>
      </c>
      <c r="D21" s="63">
        <v>90</v>
      </c>
      <c r="E21" s="121" t="s">
        <v>2</v>
      </c>
      <c r="F21" s="161">
        <v>33069</v>
      </c>
      <c r="G21" s="259">
        <f t="shared" si="0"/>
        <v>2976210</v>
      </c>
      <c r="I21" s="162"/>
    </row>
    <row r="22" spans="1:9" ht="87" customHeight="1" thickBot="1">
      <c r="A22" s="60" t="s">
        <v>39</v>
      </c>
      <c r="B22" s="61"/>
      <c r="C22" s="64" t="s">
        <v>159</v>
      </c>
      <c r="D22" s="63">
        <v>2</v>
      </c>
      <c r="E22" s="121" t="s">
        <v>2</v>
      </c>
      <c r="F22" s="161">
        <v>746407</v>
      </c>
      <c r="G22" s="259">
        <f t="shared" si="0"/>
        <v>1492814</v>
      </c>
      <c r="I22" s="162"/>
    </row>
    <row r="23" spans="1:9" ht="29.25" thickBot="1">
      <c r="A23" s="60" t="s">
        <v>40</v>
      </c>
      <c r="B23" s="61"/>
      <c r="C23" s="64" t="s">
        <v>161</v>
      </c>
      <c r="D23" s="63">
        <v>2</v>
      </c>
      <c r="E23" s="121" t="s">
        <v>2</v>
      </c>
      <c r="F23" s="161">
        <v>321239</v>
      </c>
      <c r="G23" s="259">
        <f t="shared" si="0"/>
        <v>642478</v>
      </c>
      <c r="I23" s="162"/>
    </row>
    <row r="24" spans="1:9" ht="15.75" thickBot="1">
      <c r="A24" s="367" t="s">
        <v>431</v>
      </c>
      <c r="B24" s="368"/>
      <c r="C24" s="369"/>
      <c r="D24" s="120"/>
      <c r="E24" s="139"/>
      <c r="F24" s="139"/>
      <c r="G24" s="259">
        <f>SUM(G17:G23)</f>
        <v>43839650</v>
      </c>
      <c r="H24" s="260"/>
      <c r="I24" s="162"/>
    </row>
    <row r="25" spans="1:9" ht="15.75" thickBot="1">
      <c r="A25" s="24"/>
      <c r="B25" s="25"/>
      <c r="C25" s="26"/>
      <c r="D25" s="27"/>
      <c r="E25" s="28"/>
      <c r="F25" s="162"/>
      <c r="H25" s="260"/>
      <c r="I25" s="162"/>
    </row>
    <row r="26" spans="1:9" ht="15.75" thickBot="1">
      <c r="A26" s="91">
        <v>3</v>
      </c>
      <c r="B26" s="264" t="s">
        <v>427</v>
      </c>
      <c r="C26" s="92"/>
      <c r="D26" s="94"/>
      <c r="E26" s="95"/>
      <c r="F26" s="255"/>
      <c r="G26" s="258"/>
      <c r="I26" s="162"/>
    </row>
    <row r="27" spans="1:9" ht="29.25" thickBot="1">
      <c r="A27" s="60" t="s">
        <v>25</v>
      </c>
      <c r="B27" s="61"/>
      <c r="C27" s="69" t="s">
        <v>165</v>
      </c>
      <c r="D27" s="63">
        <v>8</v>
      </c>
      <c r="E27" s="68" t="s">
        <v>2</v>
      </c>
      <c r="F27" s="161">
        <v>97222</v>
      </c>
      <c r="G27" s="259">
        <f t="shared" ref="G27:G34" si="1">ROUND(F27*D27,0)</f>
        <v>777776</v>
      </c>
      <c r="I27" s="162"/>
    </row>
    <row r="28" spans="1:9" ht="86.25" thickBot="1">
      <c r="A28" s="60" t="s">
        <v>26</v>
      </c>
      <c r="B28" s="61"/>
      <c r="C28" s="69" t="s">
        <v>162</v>
      </c>
      <c r="D28" s="63">
        <v>80</v>
      </c>
      <c r="E28" s="68" t="s">
        <v>2</v>
      </c>
      <c r="F28" s="161">
        <v>53666</v>
      </c>
      <c r="G28" s="259">
        <f t="shared" si="1"/>
        <v>4293280</v>
      </c>
      <c r="I28" s="162"/>
    </row>
    <row r="29" spans="1:9" ht="54" customHeight="1" thickBot="1">
      <c r="A29" s="60" t="s">
        <v>27</v>
      </c>
      <c r="B29" s="61"/>
      <c r="C29" s="96" t="s">
        <v>163</v>
      </c>
      <c r="D29" s="63">
        <v>4</v>
      </c>
      <c r="E29" s="68" t="s">
        <v>2</v>
      </c>
      <c r="F29" s="161">
        <v>18613</v>
      </c>
      <c r="G29" s="259">
        <f t="shared" si="1"/>
        <v>74452</v>
      </c>
      <c r="I29" s="162"/>
    </row>
    <row r="30" spans="1:9" ht="27.75" customHeight="1" thickBot="1">
      <c r="A30" s="60" t="s">
        <v>28</v>
      </c>
      <c r="B30" s="61"/>
      <c r="C30" s="69" t="s">
        <v>164</v>
      </c>
      <c r="D30" s="63">
        <v>96</v>
      </c>
      <c r="E30" s="68" t="s">
        <v>2</v>
      </c>
      <c r="F30" s="161">
        <v>15755</v>
      </c>
      <c r="G30" s="259">
        <f t="shared" si="1"/>
        <v>1512480</v>
      </c>
      <c r="H30" s="260"/>
      <c r="I30" s="162"/>
    </row>
    <row r="31" spans="1:9" ht="72" thickBot="1">
      <c r="A31" s="60" t="s">
        <v>29</v>
      </c>
      <c r="B31" s="61"/>
      <c r="C31" s="69" t="s">
        <v>166</v>
      </c>
      <c r="D31" s="63">
        <v>14</v>
      </c>
      <c r="E31" s="68" t="s">
        <v>2</v>
      </c>
      <c r="F31" s="161">
        <v>15587</v>
      </c>
      <c r="G31" s="259">
        <f t="shared" si="1"/>
        <v>218218</v>
      </c>
      <c r="I31" s="162"/>
    </row>
    <row r="32" spans="1:9" ht="86.25" thickBot="1">
      <c r="A32" s="60" t="s">
        <v>30</v>
      </c>
      <c r="B32" s="61"/>
      <c r="C32" s="69" t="s">
        <v>167</v>
      </c>
      <c r="D32" s="63">
        <v>28</v>
      </c>
      <c r="E32" s="68" t="s">
        <v>2</v>
      </c>
      <c r="F32" s="161">
        <v>33144</v>
      </c>
      <c r="G32" s="259">
        <f t="shared" si="1"/>
        <v>928032</v>
      </c>
      <c r="I32" s="162"/>
    </row>
    <row r="33" spans="1:9" ht="66.75" customHeight="1" thickBot="1">
      <c r="A33" s="60" t="s">
        <v>31</v>
      </c>
      <c r="B33" s="61"/>
      <c r="C33" s="69" t="s">
        <v>168</v>
      </c>
      <c r="D33" s="63">
        <v>20</v>
      </c>
      <c r="E33" s="68" t="s">
        <v>3</v>
      </c>
      <c r="F33" s="161">
        <v>42517</v>
      </c>
      <c r="G33" s="259">
        <f t="shared" si="1"/>
        <v>850340</v>
      </c>
      <c r="I33" s="162"/>
    </row>
    <row r="34" spans="1:9" ht="29.25" thickBot="1">
      <c r="A34" s="60" t="s">
        <v>32</v>
      </c>
      <c r="B34" s="61"/>
      <c r="C34" s="64" t="s">
        <v>161</v>
      </c>
      <c r="D34" s="63">
        <v>6</v>
      </c>
      <c r="E34" s="121" t="s">
        <v>2</v>
      </c>
      <c r="F34" s="161">
        <v>321239</v>
      </c>
      <c r="G34" s="259">
        <f t="shared" si="1"/>
        <v>1927434</v>
      </c>
      <c r="I34" s="162"/>
    </row>
    <row r="35" spans="1:9" ht="15.75" thickBot="1">
      <c r="A35" s="367" t="s">
        <v>431</v>
      </c>
      <c r="B35" s="368"/>
      <c r="C35" s="369"/>
      <c r="D35" s="120"/>
      <c r="E35" s="139"/>
      <c r="F35" s="139"/>
      <c r="G35" s="259">
        <f>SUM(G27:G34)</f>
        <v>10582012</v>
      </c>
      <c r="H35" s="260"/>
      <c r="I35" s="162"/>
    </row>
    <row r="36" spans="1:9" ht="15.75" thickBot="1">
      <c r="A36" s="44"/>
      <c r="B36" s="44"/>
      <c r="C36" s="44"/>
      <c r="D36" s="44"/>
      <c r="E36" s="44"/>
      <c r="F36" s="143"/>
      <c r="H36" s="260"/>
      <c r="I36" s="162"/>
    </row>
    <row r="37" spans="1:9" ht="15.75" thickBot="1">
      <c r="A37" s="91">
        <v>4</v>
      </c>
      <c r="B37" s="264" t="s">
        <v>426</v>
      </c>
      <c r="C37" s="92"/>
      <c r="D37" s="94"/>
      <c r="E37" s="95"/>
      <c r="F37" s="255"/>
      <c r="G37" s="258"/>
      <c r="I37" s="162"/>
    </row>
    <row r="38" spans="1:9" ht="30.75" customHeight="1" thickBot="1">
      <c r="A38" s="60" t="s">
        <v>11</v>
      </c>
      <c r="B38" s="61"/>
      <c r="C38" s="66" t="s">
        <v>170</v>
      </c>
      <c r="D38" s="63">
        <v>14</v>
      </c>
      <c r="E38" s="68" t="s">
        <v>2</v>
      </c>
      <c r="F38" s="161">
        <v>167044</v>
      </c>
      <c r="G38" s="259">
        <f t="shared" ref="G38:G54" si="2">ROUND(F38*D38,0)</f>
        <v>2338616</v>
      </c>
      <c r="I38" s="162"/>
    </row>
    <row r="39" spans="1:9" ht="15.75" thickBot="1">
      <c r="A39" s="60" t="s">
        <v>12</v>
      </c>
      <c r="B39" s="61"/>
      <c r="C39" s="69" t="s">
        <v>171</v>
      </c>
      <c r="D39" s="63">
        <v>14</v>
      </c>
      <c r="E39" s="68" t="s">
        <v>2</v>
      </c>
      <c r="F39" s="161">
        <v>55650</v>
      </c>
      <c r="G39" s="259">
        <f t="shared" si="2"/>
        <v>779100</v>
      </c>
      <c r="I39" s="162"/>
    </row>
    <row r="40" spans="1:9" ht="13.5" customHeight="1" thickBot="1">
      <c r="A40" s="60" t="s">
        <v>42</v>
      </c>
      <c r="B40" s="61"/>
      <c r="C40" s="97" t="s">
        <v>172</v>
      </c>
      <c r="D40" s="63">
        <v>4</v>
      </c>
      <c r="E40" s="68" t="s">
        <v>2</v>
      </c>
      <c r="F40" s="161">
        <v>208333</v>
      </c>
      <c r="G40" s="259">
        <f t="shared" si="2"/>
        <v>833332</v>
      </c>
      <c r="I40" s="162"/>
    </row>
    <row r="41" spans="1:9" ht="15.75" thickBot="1">
      <c r="A41" s="60" t="s">
        <v>43</v>
      </c>
      <c r="B41" s="61"/>
      <c r="C41" s="69" t="s">
        <v>173</v>
      </c>
      <c r="D41" s="63">
        <v>4</v>
      </c>
      <c r="E41" s="68" t="s">
        <v>2</v>
      </c>
      <c r="F41" s="161">
        <v>43083</v>
      </c>
      <c r="G41" s="259">
        <f t="shared" si="2"/>
        <v>172332</v>
      </c>
      <c r="I41" s="162"/>
    </row>
    <row r="42" spans="1:9" ht="29.25" thickBot="1">
      <c r="A42" s="60" t="s">
        <v>44</v>
      </c>
      <c r="B42" s="61"/>
      <c r="C42" s="69" t="s">
        <v>174</v>
      </c>
      <c r="D42" s="63">
        <v>1</v>
      </c>
      <c r="E42" s="68" t="s">
        <v>2</v>
      </c>
      <c r="F42" s="161">
        <v>302720</v>
      </c>
      <c r="G42" s="259">
        <f t="shared" si="2"/>
        <v>302720</v>
      </c>
      <c r="I42" s="162"/>
    </row>
    <row r="43" spans="1:9" ht="15.75" thickBot="1">
      <c r="A43" s="60" t="s">
        <v>45</v>
      </c>
      <c r="B43" s="61"/>
      <c r="C43" s="69" t="s">
        <v>175</v>
      </c>
      <c r="D43" s="63">
        <v>1</v>
      </c>
      <c r="E43" s="68" t="s">
        <v>2</v>
      </c>
      <c r="F43" s="161">
        <v>79365</v>
      </c>
      <c r="G43" s="259">
        <f t="shared" si="2"/>
        <v>79365</v>
      </c>
      <c r="I43" s="162"/>
    </row>
    <row r="44" spans="1:9" ht="45" customHeight="1" thickBot="1">
      <c r="A44" s="60" t="s">
        <v>46</v>
      </c>
      <c r="B44" s="61"/>
      <c r="C44" s="69" t="s">
        <v>176</v>
      </c>
      <c r="D44" s="63">
        <v>28</v>
      </c>
      <c r="E44" s="68" t="s">
        <v>2</v>
      </c>
      <c r="F44" s="161">
        <v>106706</v>
      </c>
      <c r="G44" s="259">
        <f t="shared" si="2"/>
        <v>2987768</v>
      </c>
      <c r="H44" s="260"/>
      <c r="I44" s="162"/>
    </row>
    <row r="45" spans="1:9" ht="33" customHeight="1" thickBot="1">
      <c r="A45" s="60" t="s">
        <v>47</v>
      </c>
      <c r="B45" s="61"/>
      <c r="C45" s="69" t="s">
        <v>177</v>
      </c>
      <c r="D45" s="63">
        <v>8</v>
      </c>
      <c r="E45" s="68" t="s">
        <v>2</v>
      </c>
      <c r="F45" s="161">
        <v>102040</v>
      </c>
      <c r="G45" s="259">
        <f t="shared" si="2"/>
        <v>816320</v>
      </c>
      <c r="I45" s="162"/>
    </row>
    <row r="46" spans="1:9" ht="15.75" thickBot="1">
      <c r="A46" s="60" t="s">
        <v>48</v>
      </c>
      <c r="B46" s="61"/>
      <c r="C46" s="69" t="s">
        <v>356</v>
      </c>
      <c r="D46" s="63">
        <v>8</v>
      </c>
      <c r="E46" s="68" t="s">
        <v>2</v>
      </c>
      <c r="F46" s="161">
        <v>28345</v>
      </c>
      <c r="G46" s="259">
        <f t="shared" si="2"/>
        <v>226760</v>
      </c>
      <c r="I46" s="162"/>
    </row>
    <row r="47" spans="1:9" ht="27" customHeight="1" thickBot="1">
      <c r="A47" s="60" t="s">
        <v>49</v>
      </c>
      <c r="B47" s="61"/>
      <c r="C47" s="69" t="s">
        <v>178</v>
      </c>
      <c r="D47" s="63">
        <v>2</v>
      </c>
      <c r="E47" s="68" t="s">
        <v>2</v>
      </c>
      <c r="F47" s="161">
        <v>174792</v>
      </c>
      <c r="G47" s="259">
        <f t="shared" si="2"/>
        <v>349584</v>
      </c>
      <c r="I47" s="162"/>
    </row>
    <row r="48" spans="1:9" ht="15.75" thickBot="1">
      <c r="A48" s="60" t="s">
        <v>50</v>
      </c>
      <c r="B48" s="61"/>
      <c r="C48" s="69" t="s">
        <v>356</v>
      </c>
      <c r="D48" s="63">
        <v>2</v>
      </c>
      <c r="E48" s="68" t="s">
        <v>2</v>
      </c>
      <c r="F48" s="161">
        <v>84089</v>
      </c>
      <c r="G48" s="259">
        <f t="shared" si="2"/>
        <v>168178</v>
      </c>
      <c r="I48" s="162"/>
    </row>
    <row r="49" spans="1:9" ht="33.75" customHeight="1" thickBot="1">
      <c r="A49" s="60" t="s">
        <v>51</v>
      </c>
      <c r="B49" s="61"/>
      <c r="C49" s="96" t="s">
        <v>179</v>
      </c>
      <c r="D49" s="63">
        <v>8</v>
      </c>
      <c r="E49" s="68" t="s">
        <v>2</v>
      </c>
      <c r="F49" s="161">
        <v>241874</v>
      </c>
      <c r="G49" s="259">
        <f t="shared" si="2"/>
        <v>1934992</v>
      </c>
      <c r="I49" s="162"/>
    </row>
    <row r="50" spans="1:9" ht="29.25" thickBot="1">
      <c r="A50" s="60" t="s">
        <v>52</v>
      </c>
      <c r="B50" s="61"/>
      <c r="C50" s="96" t="s">
        <v>180</v>
      </c>
      <c r="D50" s="63">
        <v>8</v>
      </c>
      <c r="E50" s="68" t="s">
        <v>2</v>
      </c>
      <c r="F50" s="161">
        <v>188586</v>
      </c>
      <c r="G50" s="259">
        <f t="shared" si="2"/>
        <v>1508688</v>
      </c>
      <c r="I50" s="162"/>
    </row>
    <row r="51" spans="1:9" ht="15.75" thickBot="1">
      <c r="A51" s="60" t="s">
        <v>53</v>
      </c>
      <c r="B51" s="61"/>
      <c r="C51" s="98" t="s">
        <v>181</v>
      </c>
      <c r="D51" s="63">
        <v>2</v>
      </c>
      <c r="E51" s="68" t="s">
        <v>2</v>
      </c>
      <c r="F51" s="161">
        <v>282218</v>
      </c>
      <c r="G51" s="259">
        <f t="shared" si="2"/>
        <v>564436</v>
      </c>
      <c r="I51" s="162"/>
    </row>
    <row r="52" spans="1:9" ht="29.25" thickBot="1">
      <c r="A52" s="60" t="s">
        <v>54</v>
      </c>
      <c r="B52" s="61"/>
      <c r="C52" s="96" t="s">
        <v>182</v>
      </c>
      <c r="D52" s="63">
        <v>2</v>
      </c>
      <c r="E52" s="68" t="s">
        <v>2</v>
      </c>
      <c r="F52" s="161">
        <v>94151</v>
      </c>
      <c r="G52" s="259">
        <f t="shared" si="2"/>
        <v>188302</v>
      </c>
      <c r="I52" s="162"/>
    </row>
    <row r="53" spans="1:9" ht="43.5" thickBot="1">
      <c r="A53" s="60" t="s">
        <v>55</v>
      </c>
      <c r="B53" s="61"/>
      <c r="C53" s="96" t="s">
        <v>183</v>
      </c>
      <c r="D53" s="63">
        <v>6</v>
      </c>
      <c r="E53" s="68" t="s">
        <v>2</v>
      </c>
      <c r="F53" s="161">
        <v>101039</v>
      </c>
      <c r="G53" s="259">
        <f t="shared" si="2"/>
        <v>606234</v>
      </c>
      <c r="I53" s="162"/>
    </row>
    <row r="54" spans="1:9" ht="29.25" thickBot="1">
      <c r="A54" s="60" t="s">
        <v>56</v>
      </c>
      <c r="B54" s="61"/>
      <c r="C54" s="69" t="s">
        <v>184</v>
      </c>
      <c r="D54" s="63">
        <v>42</v>
      </c>
      <c r="E54" s="68" t="s">
        <v>2</v>
      </c>
      <c r="F54" s="161">
        <v>18424</v>
      </c>
      <c r="G54" s="259">
        <f t="shared" si="2"/>
        <v>773808</v>
      </c>
      <c r="I54" s="162"/>
    </row>
    <row r="55" spans="1:9" ht="15.75" thickBot="1">
      <c r="A55" s="367" t="s">
        <v>431</v>
      </c>
      <c r="B55" s="368"/>
      <c r="C55" s="369"/>
      <c r="D55" s="120"/>
      <c r="E55" s="139"/>
      <c r="F55" s="139"/>
      <c r="G55" s="259">
        <f>SUM(G38:G54)</f>
        <v>14630535</v>
      </c>
      <c r="H55" s="260"/>
      <c r="I55" s="162"/>
    </row>
    <row r="56" spans="1:9" ht="15.75" thickBot="1">
      <c r="A56" s="44"/>
      <c r="B56" s="44"/>
      <c r="C56" s="44"/>
      <c r="D56" s="44"/>
      <c r="E56" s="44"/>
      <c r="F56" s="143"/>
      <c r="I56" s="162"/>
    </row>
    <row r="57" spans="1:9" ht="15.75" thickBot="1">
      <c r="A57" s="91">
        <v>5</v>
      </c>
      <c r="B57" s="264" t="s">
        <v>428</v>
      </c>
      <c r="C57" s="92"/>
      <c r="D57" s="94"/>
      <c r="E57" s="95"/>
      <c r="F57" s="255"/>
      <c r="G57" s="258"/>
      <c r="I57" s="162"/>
    </row>
    <row r="58" spans="1:9" ht="29.25" thickBot="1">
      <c r="A58" s="60" t="s">
        <v>57</v>
      </c>
      <c r="B58" s="61"/>
      <c r="C58" s="99" t="s">
        <v>185</v>
      </c>
      <c r="D58" s="63">
        <v>24</v>
      </c>
      <c r="E58" s="68" t="s">
        <v>2</v>
      </c>
      <c r="F58" s="161">
        <v>168083</v>
      </c>
      <c r="G58" s="259">
        <f t="shared" ref="G58:G68" si="3">ROUND(F58*D58,0)</f>
        <v>4033992</v>
      </c>
      <c r="I58" s="162"/>
    </row>
    <row r="59" spans="1:9" ht="43.5" thickBot="1">
      <c r="A59" s="60" t="s">
        <v>58</v>
      </c>
      <c r="B59" s="61"/>
      <c r="C59" s="99" t="s">
        <v>186</v>
      </c>
      <c r="D59" s="63">
        <v>4</v>
      </c>
      <c r="E59" s="68" t="s">
        <v>2</v>
      </c>
      <c r="F59" s="161">
        <v>154006</v>
      </c>
      <c r="G59" s="259">
        <f t="shared" si="3"/>
        <v>616024</v>
      </c>
      <c r="I59" s="162"/>
    </row>
    <row r="60" spans="1:9" ht="29.25" thickBot="1">
      <c r="A60" s="60" t="s">
        <v>59</v>
      </c>
      <c r="B60" s="61"/>
      <c r="C60" s="99" t="s">
        <v>187</v>
      </c>
      <c r="D60" s="63">
        <v>12</v>
      </c>
      <c r="E60" s="68" t="s">
        <v>2</v>
      </c>
      <c r="F60" s="161">
        <v>376038</v>
      </c>
      <c r="G60" s="259">
        <f t="shared" si="3"/>
        <v>4512456</v>
      </c>
      <c r="I60" s="162"/>
    </row>
    <row r="61" spans="1:9" s="138" customFormat="1" ht="15.75" thickBot="1">
      <c r="A61" s="60" t="s">
        <v>60</v>
      </c>
      <c r="B61" s="61"/>
      <c r="C61" s="99" t="s">
        <v>417</v>
      </c>
      <c r="D61" s="137">
        <v>14</v>
      </c>
      <c r="E61" s="68" t="s">
        <v>2</v>
      </c>
      <c r="F61" s="161">
        <v>226757</v>
      </c>
      <c r="G61" s="259">
        <f t="shared" si="3"/>
        <v>3174598</v>
      </c>
      <c r="I61" s="162"/>
    </row>
    <row r="62" spans="1:9" ht="76.5" customHeight="1" thickBot="1">
      <c r="A62" s="60" t="s">
        <v>61</v>
      </c>
      <c r="B62" s="61"/>
      <c r="C62" s="62" t="s">
        <v>188</v>
      </c>
      <c r="D62" s="100">
        <v>40</v>
      </c>
      <c r="E62" s="68" t="s">
        <v>2</v>
      </c>
      <c r="F62" s="161">
        <v>80877</v>
      </c>
      <c r="G62" s="259">
        <f t="shared" si="3"/>
        <v>3235080</v>
      </c>
      <c r="I62" s="162"/>
    </row>
    <row r="63" spans="1:9" ht="15.75" thickBot="1">
      <c r="A63" s="60" t="s">
        <v>149</v>
      </c>
      <c r="B63" s="61"/>
      <c r="C63" s="62" t="s">
        <v>189</v>
      </c>
      <c r="D63" s="63">
        <v>2</v>
      </c>
      <c r="E63" s="68" t="s">
        <v>2</v>
      </c>
      <c r="F63" s="161">
        <v>396824</v>
      </c>
      <c r="G63" s="259">
        <f t="shared" si="3"/>
        <v>793648</v>
      </c>
      <c r="I63" s="162"/>
    </row>
    <row r="64" spans="1:9" s="138" customFormat="1" ht="22.5" customHeight="1" thickBot="1">
      <c r="A64" s="60" t="s">
        <v>150</v>
      </c>
      <c r="B64" s="61"/>
      <c r="C64" s="62" t="s">
        <v>418</v>
      </c>
      <c r="D64" s="137">
        <v>2</v>
      </c>
      <c r="E64" s="68" t="s">
        <v>2</v>
      </c>
      <c r="F64" s="161">
        <v>135566</v>
      </c>
      <c r="G64" s="259">
        <f t="shared" si="3"/>
        <v>271132</v>
      </c>
      <c r="I64" s="162"/>
    </row>
    <row r="65" spans="1:9" s="138" customFormat="1" ht="25.5" customHeight="1" thickBot="1">
      <c r="A65" s="60" t="s">
        <v>151</v>
      </c>
      <c r="B65" s="61"/>
      <c r="C65" s="62" t="s">
        <v>419</v>
      </c>
      <c r="D65" s="137">
        <v>2</v>
      </c>
      <c r="E65" s="68" t="s">
        <v>2</v>
      </c>
      <c r="F65" s="161">
        <v>159191</v>
      </c>
      <c r="G65" s="259">
        <f t="shared" si="3"/>
        <v>318382</v>
      </c>
      <c r="I65" s="162"/>
    </row>
    <row r="66" spans="1:9" ht="42.75" customHeight="1" thickBot="1">
      <c r="A66" s="60" t="s">
        <v>416</v>
      </c>
      <c r="B66" s="61"/>
      <c r="C66" s="99" t="s">
        <v>190</v>
      </c>
      <c r="D66" s="63">
        <v>27</v>
      </c>
      <c r="E66" s="68" t="s">
        <v>2</v>
      </c>
      <c r="F66" s="161">
        <v>73012</v>
      </c>
      <c r="G66" s="259">
        <f t="shared" si="3"/>
        <v>1971324</v>
      </c>
      <c r="I66" s="162"/>
    </row>
    <row r="67" spans="1:9" ht="63" customHeight="1" thickBot="1">
      <c r="A67" s="60" t="s">
        <v>429</v>
      </c>
      <c r="B67" s="61"/>
      <c r="C67" s="99" t="s">
        <v>191</v>
      </c>
      <c r="D67" s="63">
        <v>8</v>
      </c>
      <c r="E67" s="68" t="s">
        <v>2</v>
      </c>
      <c r="F67" s="161">
        <v>453419</v>
      </c>
      <c r="G67" s="259">
        <f t="shared" si="3"/>
        <v>3627352</v>
      </c>
      <c r="I67" s="162"/>
    </row>
    <row r="68" spans="1:9" ht="15.75" thickBot="1">
      <c r="A68" s="60" t="s">
        <v>430</v>
      </c>
      <c r="B68" s="61"/>
      <c r="C68" s="62" t="s">
        <v>169</v>
      </c>
      <c r="D68" s="63">
        <v>1</v>
      </c>
      <c r="E68" s="68" t="s">
        <v>192</v>
      </c>
      <c r="F68" s="161">
        <v>121787</v>
      </c>
      <c r="G68" s="259">
        <f t="shared" si="3"/>
        <v>121787</v>
      </c>
      <c r="I68" s="162"/>
    </row>
    <row r="69" spans="1:9" ht="15.75" thickBot="1">
      <c r="A69" s="367" t="s">
        <v>431</v>
      </c>
      <c r="B69" s="368"/>
      <c r="C69" s="369"/>
      <c r="D69" s="120"/>
      <c r="E69" s="139"/>
      <c r="F69" s="139"/>
      <c r="G69" s="259">
        <f>SUM(G58:G68)</f>
        <v>22675775</v>
      </c>
      <c r="H69" s="260"/>
      <c r="I69" s="162"/>
    </row>
    <row r="70" spans="1:9" ht="15.75" thickBot="1">
      <c r="A70" s="7"/>
      <c r="B70" s="7"/>
      <c r="C70" s="7"/>
      <c r="D70" s="7"/>
      <c r="E70" s="7"/>
      <c r="F70" s="143"/>
      <c r="I70" s="162"/>
    </row>
    <row r="71" spans="1:9" ht="15.75" thickBot="1">
      <c r="A71" s="91">
        <v>6</v>
      </c>
      <c r="B71" s="264" t="s">
        <v>443</v>
      </c>
      <c r="C71" s="92"/>
      <c r="D71" s="94"/>
      <c r="E71" s="95"/>
      <c r="F71" s="255"/>
      <c r="G71" s="258"/>
      <c r="I71" s="162"/>
    </row>
    <row r="72" spans="1:9" ht="31.5" customHeight="1" thickBot="1">
      <c r="A72" s="101" t="s">
        <v>62</v>
      </c>
      <c r="B72" s="72"/>
      <c r="C72" s="99" t="s">
        <v>199</v>
      </c>
      <c r="D72" s="102">
        <v>1</v>
      </c>
      <c r="E72" s="103" t="s">
        <v>192</v>
      </c>
      <c r="F72" s="161">
        <v>1133783</v>
      </c>
      <c r="G72" s="259">
        <f t="shared" ref="G72:G78" si="4">ROUND(F72*D72,0)</f>
        <v>1133783</v>
      </c>
      <c r="I72" s="162"/>
    </row>
    <row r="73" spans="1:9" ht="43.5" thickBot="1">
      <c r="A73" s="101" t="s">
        <v>63</v>
      </c>
      <c r="B73" s="72"/>
      <c r="C73" s="104" t="s">
        <v>193</v>
      </c>
      <c r="D73" s="102">
        <v>1</v>
      </c>
      <c r="E73" s="103" t="s">
        <v>192</v>
      </c>
      <c r="F73" s="161">
        <v>1228265</v>
      </c>
      <c r="G73" s="259">
        <f t="shared" si="4"/>
        <v>1228265</v>
      </c>
      <c r="I73" s="162"/>
    </row>
    <row r="74" spans="1:9" ht="15.75" thickBot="1">
      <c r="A74" s="101" t="s">
        <v>112</v>
      </c>
      <c r="B74" s="72"/>
      <c r="C74" s="62" t="s">
        <v>194</v>
      </c>
      <c r="D74" s="102">
        <v>1</v>
      </c>
      <c r="E74" s="103" t="s">
        <v>192</v>
      </c>
      <c r="F74" s="161">
        <v>1417229</v>
      </c>
      <c r="G74" s="259">
        <f t="shared" si="4"/>
        <v>1417229</v>
      </c>
      <c r="I74" s="162"/>
    </row>
    <row r="75" spans="1:9" ht="30.75" customHeight="1" thickBot="1">
      <c r="A75" s="101" t="s">
        <v>113</v>
      </c>
      <c r="B75" s="72"/>
      <c r="C75" s="99" t="s">
        <v>196</v>
      </c>
      <c r="D75" s="102">
        <v>1</v>
      </c>
      <c r="E75" s="103" t="s">
        <v>192</v>
      </c>
      <c r="F75" s="161">
        <v>1889639</v>
      </c>
      <c r="G75" s="259">
        <f t="shared" si="4"/>
        <v>1889639</v>
      </c>
      <c r="I75" s="162"/>
    </row>
    <row r="76" spans="1:9" ht="36" customHeight="1" thickBot="1">
      <c r="A76" s="101" t="s">
        <v>114</v>
      </c>
      <c r="B76" s="72"/>
      <c r="C76" s="99" t="s">
        <v>195</v>
      </c>
      <c r="D76" s="102">
        <v>1</v>
      </c>
      <c r="E76" s="103" t="s">
        <v>192</v>
      </c>
      <c r="F76" s="161">
        <v>944819</v>
      </c>
      <c r="G76" s="259">
        <f t="shared" si="4"/>
        <v>944819</v>
      </c>
      <c r="I76" s="162"/>
    </row>
    <row r="77" spans="1:9" s="138" customFormat="1" ht="30" customHeight="1" thickBot="1">
      <c r="A77" s="101" t="s">
        <v>115</v>
      </c>
      <c r="B77" s="72"/>
      <c r="C77" s="99" t="s">
        <v>441</v>
      </c>
      <c r="D77" s="102">
        <v>1</v>
      </c>
      <c r="E77" s="103" t="s">
        <v>192</v>
      </c>
      <c r="F77" s="161">
        <v>831441</v>
      </c>
      <c r="G77" s="259">
        <f t="shared" si="4"/>
        <v>831441</v>
      </c>
      <c r="I77" s="162"/>
    </row>
    <row r="78" spans="1:9" ht="29.25" thickBot="1">
      <c r="A78" s="101" t="s">
        <v>414</v>
      </c>
      <c r="B78" s="72"/>
      <c r="C78" s="99" t="s">
        <v>415</v>
      </c>
      <c r="D78" s="102">
        <v>1</v>
      </c>
      <c r="E78" s="103" t="s">
        <v>192</v>
      </c>
      <c r="F78" s="161">
        <v>944819</v>
      </c>
      <c r="G78" s="259">
        <f t="shared" si="4"/>
        <v>944819</v>
      </c>
      <c r="I78" s="162"/>
    </row>
    <row r="79" spans="1:9" ht="15.75" thickBot="1">
      <c r="A79" s="367" t="s">
        <v>431</v>
      </c>
      <c r="B79" s="368"/>
      <c r="C79" s="369"/>
      <c r="D79" s="120"/>
      <c r="E79" s="139"/>
      <c r="F79" s="139"/>
      <c r="G79" s="259">
        <f>SUM(G72:G78)</f>
        <v>8389995</v>
      </c>
      <c r="I79" s="162"/>
    </row>
    <row r="80" spans="1:9" ht="15.75" thickBot="1">
      <c r="A80" s="6"/>
      <c r="B80" s="6"/>
      <c r="C80" s="6"/>
      <c r="D80" s="6"/>
      <c r="E80" s="6"/>
      <c r="F80" s="143"/>
      <c r="I80" s="162"/>
    </row>
    <row r="81" spans="1:9" s="107" customFormat="1" ht="15.75" thickBot="1">
      <c r="A81" s="91">
        <v>7</v>
      </c>
      <c r="B81" s="264" t="s">
        <v>432</v>
      </c>
      <c r="C81" s="92"/>
      <c r="D81" s="94"/>
      <c r="E81" s="95"/>
      <c r="F81" s="255"/>
      <c r="G81" s="258"/>
      <c r="I81" s="162"/>
    </row>
    <row r="82" spans="1:9" s="107" customFormat="1" ht="15.75" thickBot="1">
      <c r="A82" s="60" t="s">
        <v>64</v>
      </c>
      <c r="B82" s="61"/>
      <c r="C82" s="105" t="s">
        <v>371</v>
      </c>
      <c r="D82" s="106">
        <v>1</v>
      </c>
      <c r="E82" s="68" t="s">
        <v>192</v>
      </c>
      <c r="F82" s="161">
        <v>58318823</v>
      </c>
      <c r="G82" s="259">
        <f>ROUND(F82*D82,0)</f>
        <v>58318823</v>
      </c>
      <c r="H82" s="260"/>
      <c r="I82" s="162"/>
    </row>
    <row r="83" spans="1:9" s="107" customFormat="1" ht="15.75" thickBot="1">
      <c r="A83" s="367" t="s">
        <v>431</v>
      </c>
      <c r="B83" s="368"/>
      <c r="C83" s="369"/>
      <c r="D83" s="120"/>
      <c r="E83" s="139"/>
      <c r="F83" s="139"/>
      <c r="G83" s="259">
        <f>SUM(G82:G82)</f>
        <v>58318823</v>
      </c>
      <c r="I83" s="162"/>
    </row>
    <row r="84" spans="1:9" ht="15.75" thickBot="1">
      <c r="A84" s="12"/>
      <c r="B84" s="13"/>
      <c r="C84" s="14"/>
      <c r="D84" s="15"/>
      <c r="E84" s="16"/>
      <c r="F84" s="162"/>
      <c r="I84" s="162"/>
    </row>
    <row r="85" spans="1:9" ht="15.75" thickBot="1">
      <c r="A85" s="91">
        <v>8</v>
      </c>
      <c r="B85" s="264" t="s">
        <v>433</v>
      </c>
      <c r="C85" s="92"/>
      <c r="D85" s="94"/>
      <c r="E85" s="95"/>
      <c r="F85" s="255"/>
      <c r="G85" s="258"/>
      <c r="I85" s="162"/>
    </row>
    <row r="86" spans="1:9" ht="15.75" thickBot="1">
      <c r="A86" s="60" t="s">
        <v>71</v>
      </c>
      <c r="B86" s="61"/>
      <c r="C86" s="105" t="s">
        <v>197</v>
      </c>
      <c r="D86" s="63">
        <v>1</v>
      </c>
      <c r="E86" s="68" t="s">
        <v>192</v>
      </c>
      <c r="F86" s="161">
        <v>5952362</v>
      </c>
      <c r="G86" s="259">
        <f>ROUND(F86*D86,0)</f>
        <v>5952362</v>
      </c>
      <c r="I86" s="162"/>
    </row>
    <row r="87" spans="1:9" ht="15.75" thickBot="1">
      <c r="A87" s="60" t="s">
        <v>72</v>
      </c>
      <c r="B87" s="61"/>
      <c r="C87" s="69" t="s">
        <v>198</v>
      </c>
      <c r="D87" s="63">
        <v>1</v>
      </c>
      <c r="E87" s="68" t="s">
        <v>192</v>
      </c>
      <c r="F87" s="161">
        <v>2362048</v>
      </c>
      <c r="G87" s="259">
        <f>ROUND(F87*D87,0)</f>
        <v>2362048</v>
      </c>
      <c r="I87" s="162"/>
    </row>
    <row r="88" spans="1:9" s="217" customFormat="1" ht="29.25" thickBot="1">
      <c r="A88" s="60" t="s">
        <v>434</v>
      </c>
      <c r="B88" s="61"/>
      <c r="C88" s="69" t="s">
        <v>66</v>
      </c>
      <c r="D88" s="220">
        <v>1</v>
      </c>
      <c r="E88" s="68" t="s">
        <v>4</v>
      </c>
      <c r="F88" s="161">
        <v>944819</v>
      </c>
      <c r="G88" s="259">
        <f>ROUND(F88*D88,0)</f>
        <v>944819</v>
      </c>
      <c r="I88" s="162"/>
    </row>
    <row r="89" spans="1:9" ht="15.75" thickBot="1">
      <c r="A89" s="367" t="s">
        <v>431</v>
      </c>
      <c r="B89" s="368"/>
      <c r="C89" s="369"/>
      <c r="D89" s="120"/>
      <c r="E89" s="139"/>
      <c r="F89" s="139"/>
      <c r="G89" s="259">
        <f>SUM(G86:G88)</f>
        <v>9259229</v>
      </c>
      <c r="I89" s="162"/>
    </row>
    <row r="90" spans="1:9" ht="15.75" thickBot="1">
      <c r="A90" s="24"/>
      <c r="B90" s="25"/>
      <c r="C90" s="26"/>
      <c r="D90" s="27"/>
      <c r="E90" s="28"/>
      <c r="F90" s="162"/>
      <c r="I90" s="162"/>
    </row>
    <row r="91" spans="1:9" ht="15.75" thickBot="1">
      <c r="A91" s="91">
        <v>9</v>
      </c>
      <c r="B91" s="264" t="s">
        <v>65</v>
      </c>
      <c r="C91" s="92"/>
      <c r="D91" s="94"/>
      <c r="E91" s="95"/>
      <c r="F91" s="255"/>
      <c r="G91" s="258"/>
      <c r="I91" s="162"/>
    </row>
    <row r="92" spans="1:9" ht="29.25" thickBot="1">
      <c r="A92" s="60" t="s">
        <v>372</v>
      </c>
      <c r="B92" s="61"/>
      <c r="C92" s="69" t="s">
        <v>148</v>
      </c>
      <c r="D92" s="63">
        <v>1</v>
      </c>
      <c r="E92" s="68" t="s">
        <v>4</v>
      </c>
      <c r="F92" s="161">
        <v>4157205</v>
      </c>
      <c r="G92" s="259">
        <f>ROUND(F92*D92,0)</f>
        <v>4157205</v>
      </c>
      <c r="I92" s="162"/>
    </row>
    <row r="93" spans="1:9" ht="15.75" thickBot="1">
      <c r="A93" s="367" t="s">
        <v>431</v>
      </c>
      <c r="B93" s="368"/>
      <c r="C93" s="369"/>
      <c r="D93" s="120"/>
      <c r="E93" s="139"/>
      <c r="F93" s="139"/>
      <c r="G93" s="259">
        <f>SUM(G92:G92)</f>
        <v>4157205</v>
      </c>
      <c r="I93" s="162"/>
    </row>
    <row r="94" spans="1:9" ht="15.75" thickBot="1">
      <c r="A94" s="24"/>
      <c r="B94" s="25"/>
      <c r="C94" s="26"/>
      <c r="D94" s="27"/>
      <c r="E94" s="28"/>
      <c r="F94" s="162"/>
    </row>
    <row r="95" spans="1:9" ht="15.75" thickBot="1">
      <c r="A95" s="60">
        <v>1</v>
      </c>
      <c r="B95" s="78" t="str">
        <f>+B8</f>
        <v>SUMINISTRO E INSTALACION CABLEADO ESTRUCTURADO</v>
      </c>
      <c r="C95" s="279"/>
      <c r="D95" s="277"/>
      <c r="E95" s="145">
        <f>G14</f>
        <v>7558526</v>
      </c>
      <c r="F95" s="143"/>
    </row>
    <row r="96" spans="1:9" ht="15.75" thickBot="1">
      <c r="A96" s="60">
        <v>2</v>
      </c>
      <c r="B96" s="218" t="str">
        <f>+B16</f>
        <v>SUMINISTRO E INSTALACION CABLEADO FIBRA OPTICA</v>
      </c>
      <c r="C96" s="278"/>
      <c r="D96" s="277"/>
      <c r="E96" s="145">
        <f>G24</f>
        <v>43839650</v>
      </c>
      <c r="F96" s="143"/>
    </row>
    <row r="97" spans="1:9" ht="15.75" thickBot="1">
      <c r="A97" s="60">
        <v>3</v>
      </c>
      <c r="B97" s="78" t="str">
        <f>+B26</f>
        <v>SUMINISTRO E INSTALACION CANALIZACIÓN INTERNAS DEL DATA CENTER</v>
      </c>
      <c r="C97" s="279"/>
      <c r="D97" s="277"/>
      <c r="E97" s="145">
        <f>G35</f>
        <v>10582012</v>
      </c>
      <c r="F97" s="143"/>
    </row>
    <row r="98" spans="1:9" ht="15.75" thickBot="1">
      <c r="A98" s="60">
        <v>4</v>
      </c>
      <c r="B98" s="78" t="str">
        <f>+B37</f>
        <v>SUMINISTRO E INSTALACION CANALIZACIÓN INTERNAS FIBRA OPTICA</v>
      </c>
      <c r="C98" s="279"/>
      <c r="D98" s="277"/>
      <c r="E98" s="145">
        <f>+G55</f>
        <v>14630535</v>
      </c>
      <c r="F98" s="143"/>
    </row>
    <row r="99" spans="1:9" ht="15.75" thickBot="1">
      <c r="A99" s="60">
        <v>5</v>
      </c>
      <c r="B99" s="78" t="str">
        <f>+B57</f>
        <v>SUMINISTRO E INSTALACION SISTEMA DE PUESTA A TIERRA</v>
      </c>
      <c r="C99" s="279"/>
      <c r="D99" s="277"/>
      <c r="E99" s="145">
        <f>G69</f>
        <v>22675775</v>
      </c>
      <c r="F99" s="143"/>
    </row>
    <row r="100" spans="1:9" ht="15.75" thickBot="1">
      <c r="A100" s="60">
        <v>6</v>
      </c>
      <c r="B100" s="78" t="str">
        <f>+B71</f>
        <v>SUMINISTRO E INSTALACION MARCACION CABLEADO</v>
      </c>
      <c r="C100" s="279"/>
      <c r="D100" s="277"/>
      <c r="E100" s="145">
        <f>+G79</f>
        <v>8389995</v>
      </c>
      <c r="F100" s="143"/>
    </row>
    <row r="101" spans="1:9" s="107" customFormat="1" ht="15.75" thickBot="1">
      <c r="A101" s="60">
        <v>7</v>
      </c>
      <c r="B101" s="9" t="str">
        <f>+B81</f>
        <v>CONSTRUCCION CERRAMIENTO PASILLO CALIENTE</v>
      </c>
      <c r="C101" s="280"/>
      <c r="D101" s="277"/>
      <c r="E101" s="145">
        <f>G83</f>
        <v>58318823</v>
      </c>
      <c r="F101" s="143"/>
      <c r="G101" s="257"/>
      <c r="I101" s="217"/>
    </row>
    <row r="102" spans="1:9" ht="15.75" thickBot="1">
      <c r="A102" s="60">
        <v>8</v>
      </c>
      <c r="B102" s="78" t="str">
        <f>+B85</f>
        <v>DOCUMENTACION Y CERTIFICACIONES</v>
      </c>
      <c r="C102" s="279"/>
      <c r="D102" s="277"/>
      <c r="E102" s="145">
        <f>G89</f>
        <v>9259229</v>
      </c>
      <c r="F102" s="143"/>
    </row>
    <row r="103" spans="1:9" ht="15.75" thickBot="1">
      <c r="A103" s="60">
        <v>9</v>
      </c>
      <c r="B103" s="9" t="str">
        <f>+B91</f>
        <v>OTROS</v>
      </c>
      <c r="C103" s="280"/>
      <c r="D103" s="277"/>
      <c r="E103" s="145">
        <f>G93</f>
        <v>4157205</v>
      </c>
      <c r="F103" s="143"/>
    </row>
    <row r="104" spans="1:9" ht="15.75" thickBot="1">
      <c r="A104" s="17"/>
      <c r="B104" s="18"/>
      <c r="C104" s="19"/>
      <c r="D104" s="20"/>
      <c r="E104" s="21"/>
      <c r="F104" s="162"/>
    </row>
    <row r="105" spans="1:9" ht="15.75" thickBot="1">
      <c r="A105" s="361" t="s">
        <v>5</v>
      </c>
      <c r="B105" s="362"/>
      <c r="C105" s="9" t="s">
        <v>405</v>
      </c>
      <c r="D105" s="10"/>
      <c r="E105" s="146">
        <f>SUM(E95:E104)</f>
        <v>179411750</v>
      </c>
      <c r="F105" s="256"/>
      <c r="H105" s="128"/>
      <c r="I105" s="128"/>
    </row>
    <row r="106" spans="1:9" s="217" customFormat="1" ht="15.75" thickBot="1">
      <c r="A106" s="363"/>
      <c r="B106" s="364"/>
      <c r="C106" s="9" t="s">
        <v>435</v>
      </c>
      <c r="D106" s="265">
        <v>0.18</v>
      </c>
      <c r="E106" s="146">
        <f>+ROUND(E$105*$D106,0)</f>
        <v>32294115</v>
      </c>
      <c r="F106" s="256"/>
      <c r="G106" s="257"/>
      <c r="H106" s="128"/>
      <c r="I106" s="128"/>
    </row>
    <row r="107" spans="1:9" s="217" customFormat="1" ht="15.75" thickBot="1">
      <c r="A107" s="363"/>
      <c r="B107" s="364"/>
      <c r="C107" s="9" t="s">
        <v>436</v>
      </c>
      <c r="D107" s="265">
        <v>0.05</v>
      </c>
      <c r="E107" s="146">
        <f>+ROUND(E$105*$D107,0)</f>
        <v>8970588</v>
      </c>
      <c r="F107" s="256"/>
      <c r="G107" s="257"/>
      <c r="H107" s="128"/>
      <c r="I107" s="128"/>
    </row>
    <row r="108" spans="1:9" s="217" customFormat="1" ht="15.75" thickBot="1">
      <c r="A108" s="363"/>
      <c r="B108" s="364"/>
      <c r="C108" s="9" t="s">
        <v>437</v>
      </c>
      <c r="D108" s="265">
        <v>0.02</v>
      </c>
      <c r="E108" s="146">
        <f>+ROUND(E$105*$D108,0)</f>
        <v>3588235</v>
      </c>
      <c r="F108" s="256"/>
      <c r="G108" s="257"/>
      <c r="H108" s="128"/>
      <c r="I108" s="128"/>
    </row>
    <row r="109" spans="1:9" s="217" customFormat="1" ht="15.75" thickBot="1">
      <c r="A109" s="363"/>
      <c r="B109" s="364"/>
      <c r="C109" s="9" t="s">
        <v>438</v>
      </c>
      <c r="D109" s="265">
        <v>0.25</v>
      </c>
      <c r="E109" s="146">
        <f>SUM(E106:E108)</f>
        <v>44852938</v>
      </c>
      <c r="F109" s="256"/>
      <c r="G109" s="257"/>
      <c r="H109" s="128"/>
      <c r="I109" s="128"/>
    </row>
    <row r="110" spans="1:9" s="217" customFormat="1" ht="15.75" thickBot="1">
      <c r="A110" s="363"/>
      <c r="B110" s="364"/>
      <c r="C110" s="9" t="s">
        <v>440</v>
      </c>
      <c r="D110" s="265"/>
      <c r="E110" s="146">
        <f>+E105+E109</f>
        <v>224264688</v>
      </c>
      <c r="F110" s="256"/>
      <c r="G110" s="257"/>
      <c r="H110" s="128"/>
      <c r="I110" s="128"/>
    </row>
    <row r="111" spans="1:9" ht="15.75" thickBot="1">
      <c r="A111" s="363"/>
      <c r="B111" s="364"/>
      <c r="C111" s="9" t="s">
        <v>439</v>
      </c>
      <c r="D111" s="265">
        <v>0.19</v>
      </c>
      <c r="E111" s="145">
        <f>+ROUND(E$105*$D107*$D111,0)</f>
        <v>1704412</v>
      </c>
      <c r="F111" s="256"/>
    </row>
    <row r="112" spans="1:9" ht="15.75" thickBot="1">
      <c r="A112" s="365"/>
      <c r="B112" s="366"/>
      <c r="C112" s="9" t="s">
        <v>442</v>
      </c>
      <c r="D112" s="10"/>
      <c r="E112" s="146">
        <f>+E110+E111</f>
        <v>225969100</v>
      </c>
      <c r="F112" s="256"/>
    </row>
    <row r="114" spans="5:6">
      <c r="E114" s="143">
        <v>225969100</v>
      </c>
      <c r="F114" s="143"/>
    </row>
    <row r="116" spans="5:6">
      <c r="E116" s="260"/>
    </row>
    <row r="832" spans="2:2">
      <c r="B832" s="359"/>
    </row>
    <row r="833" spans="2:2">
      <c r="B833" s="359"/>
    </row>
    <row r="834" spans="2:2">
      <c r="B834" s="359"/>
    </row>
  </sheetData>
  <mergeCells count="17">
    <mergeCell ref="A93:C93"/>
    <mergeCell ref="B832:B834"/>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 ref="A89:C89"/>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91" zoomScaleNormal="91" workbookViewId="0">
      <selection activeCell="H8" sqref="H8"/>
    </sheetView>
  </sheetViews>
  <sheetFormatPr baseColWidth="10" defaultColWidth="11.42578125" defaultRowHeight="14.25"/>
  <cols>
    <col min="1" max="1" width="17" style="38" customWidth="1"/>
    <col min="2" max="2" width="68" style="38" customWidth="1"/>
    <col min="3" max="3" width="11.42578125" style="38"/>
    <col min="4" max="4" width="18" style="38" customWidth="1"/>
    <col min="5" max="5" width="16.5703125" style="38" customWidth="1"/>
    <col min="6" max="6" width="18.7109375" style="242" customWidth="1"/>
    <col min="7" max="7" width="9.140625" style="38" customWidth="1"/>
    <col min="8" max="8" width="15.85546875" style="38" bestFit="1" customWidth="1"/>
    <col min="9" max="16384" width="11.42578125" style="38"/>
  </cols>
  <sheetData>
    <row r="1" spans="1:8" ht="15">
      <c r="A1" s="353" t="s">
        <v>118</v>
      </c>
      <c r="B1" s="353"/>
      <c r="C1" s="353"/>
      <c r="D1" s="353"/>
      <c r="E1" s="353"/>
      <c r="F1" s="353"/>
    </row>
    <row r="2" spans="1:8" ht="15">
      <c r="A2" s="353" t="s">
        <v>487</v>
      </c>
      <c r="B2" s="353"/>
      <c r="C2" s="353"/>
      <c r="D2" s="353"/>
      <c r="E2" s="353"/>
      <c r="F2" s="353"/>
    </row>
    <row r="3" spans="1:8" ht="15">
      <c r="A3" s="353" t="s">
        <v>121</v>
      </c>
      <c r="B3" s="353"/>
      <c r="C3" s="353"/>
      <c r="D3" s="353"/>
      <c r="E3" s="353"/>
      <c r="F3" s="353"/>
    </row>
    <row r="4" spans="1:8" ht="15">
      <c r="A4" s="353" t="s">
        <v>120</v>
      </c>
      <c r="B4" s="353"/>
      <c r="C4" s="353"/>
      <c r="D4" s="353"/>
      <c r="E4" s="353"/>
      <c r="F4" s="353"/>
    </row>
    <row r="5" spans="1:8" ht="50.25" customHeight="1">
      <c r="A5" s="55" t="s">
        <v>67</v>
      </c>
      <c r="B5" s="380" t="s">
        <v>230</v>
      </c>
      <c r="C5" s="380"/>
      <c r="D5" s="380"/>
    </row>
    <row r="6" spans="1:8" ht="48" customHeight="1" thickBot="1">
      <c r="A6" s="387" t="s">
        <v>351</v>
      </c>
      <c r="B6" s="387"/>
      <c r="C6" s="387"/>
      <c r="D6" s="387"/>
      <c r="E6" s="387"/>
      <c r="F6" s="387"/>
    </row>
    <row r="7" spans="1:8" ht="15.75" thickBot="1">
      <c r="A7" s="231" t="s">
        <v>231</v>
      </c>
      <c r="B7" s="232" t="s">
        <v>232</v>
      </c>
      <c r="C7" s="381" t="s">
        <v>233</v>
      </c>
      <c r="D7" s="381" t="s">
        <v>234</v>
      </c>
      <c r="E7" s="383" t="s">
        <v>413</v>
      </c>
      <c r="F7" s="385" t="s">
        <v>406</v>
      </c>
    </row>
    <row r="8" spans="1:8" ht="75.75" thickBot="1">
      <c r="A8" s="234">
        <v>1</v>
      </c>
      <c r="B8" s="235" t="s">
        <v>235</v>
      </c>
      <c r="C8" s="382"/>
      <c r="D8" s="382"/>
      <c r="E8" s="384"/>
      <c r="F8" s="386"/>
    </row>
    <row r="9" spans="1:8" ht="15.75" thickBot="1">
      <c r="A9" s="388" t="s">
        <v>444</v>
      </c>
      <c r="B9" s="389"/>
      <c r="C9" s="389"/>
      <c r="D9" s="390"/>
      <c r="E9" s="231"/>
      <c r="F9" s="243"/>
    </row>
    <row r="10" spans="1:8" ht="72" thickBot="1">
      <c r="A10" s="80" t="s">
        <v>13</v>
      </c>
      <c r="B10" s="81" t="s">
        <v>236</v>
      </c>
      <c r="C10" s="82" t="s">
        <v>109</v>
      </c>
      <c r="D10" s="83">
        <v>25</v>
      </c>
      <c r="E10" s="228">
        <v>214853</v>
      </c>
      <c r="F10" s="230">
        <f>ROUND(E10*D10,0)</f>
        <v>5371325</v>
      </c>
      <c r="H10" s="162"/>
    </row>
    <row r="11" spans="1:8" ht="72" thickBot="1">
      <c r="A11" s="80" t="s">
        <v>14</v>
      </c>
      <c r="B11" s="81" t="s">
        <v>237</v>
      </c>
      <c r="C11" s="82" t="s">
        <v>109</v>
      </c>
      <c r="D11" s="83">
        <v>10</v>
      </c>
      <c r="E11" s="228">
        <v>214853</v>
      </c>
      <c r="F11" s="230">
        <f t="shared" ref="F11:F28" si="0">ROUND(E11*D11,0)</f>
        <v>2148530</v>
      </c>
      <c r="H11" s="162"/>
    </row>
    <row r="12" spans="1:8" ht="57.75" thickBot="1">
      <c r="A12" s="80" t="s">
        <v>15</v>
      </c>
      <c r="B12" s="81" t="s">
        <v>238</v>
      </c>
      <c r="C12" s="82" t="s">
        <v>109</v>
      </c>
      <c r="D12" s="83">
        <v>20</v>
      </c>
      <c r="E12" s="228">
        <v>120305</v>
      </c>
      <c r="F12" s="230">
        <f t="shared" si="0"/>
        <v>2406100</v>
      </c>
      <c r="H12" s="162"/>
    </row>
    <row r="13" spans="1:8" ht="57.75" thickBot="1">
      <c r="A13" s="80" t="s">
        <v>16</v>
      </c>
      <c r="B13" s="81" t="s">
        <v>239</v>
      </c>
      <c r="C13" s="82" t="s">
        <v>109</v>
      </c>
      <c r="D13" s="83">
        <v>22</v>
      </c>
      <c r="E13" s="228">
        <v>120305</v>
      </c>
      <c r="F13" s="230">
        <f t="shared" si="0"/>
        <v>2646710</v>
      </c>
      <c r="H13" s="162"/>
    </row>
    <row r="14" spans="1:8" ht="72" thickBot="1">
      <c r="A14" s="80" t="s">
        <v>17</v>
      </c>
      <c r="B14" s="81" t="s">
        <v>240</v>
      </c>
      <c r="C14" s="82" t="s">
        <v>109</v>
      </c>
      <c r="D14" s="83">
        <v>40</v>
      </c>
      <c r="E14" s="228">
        <v>13974</v>
      </c>
      <c r="F14" s="230">
        <f t="shared" si="0"/>
        <v>558960</v>
      </c>
      <c r="H14" s="162"/>
    </row>
    <row r="15" spans="1:8" ht="72" thickBot="1">
      <c r="A15" s="80" t="s">
        <v>18</v>
      </c>
      <c r="B15" s="81" t="s">
        <v>241</v>
      </c>
      <c r="C15" s="82" t="s">
        <v>109</v>
      </c>
      <c r="D15" s="83">
        <v>40</v>
      </c>
      <c r="E15" s="228">
        <v>13974</v>
      </c>
      <c r="F15" s="230">
        <f t="shared" si="0"/>
        <v>558960</v>
      </c>
      <c r="H15" s="162"/>
    </row>
    <row r="16" spans="1:8" ht="72" thickBot="1">
      <c r="A16" s="80" t="s">
        <v>19</v>
      </c>
      <c r="B16" s="81" t="s">
        <v>242</v>
      </c>
      <c r="C16" s="82" t="s">
        <v>109</v>
      </c>
      <c r="D16" s="82">
        <v>16</v>
      </c>
      <c r="E16" s="228">
        <v>20614</v>
      </c>
      <c r="F16" s="230">
        <f t="shared" si="0"/>
        <v>329824</v>
      </c>
      <c r="H16" s="162"/>
    </row>
    <row r="17" spans="1:8" ht="72" thickBot="1">
      <c r="A17" s="80" t="s">
        <v>20</v>
      </c>
      <c r="B17" s="81" t="s">
        <v>243</v>
      </c>
      <c r="C17" s="82" t="s">
        <v>109</v>
      </c>
      <c r="D17" s="82">
        <v>20</v>
      </c>
      <c r="E17" s="228">
        <v>20614</v>
      </c>
      <c r="F17" s="230">
        <f t="shared" si="0"/>
        <v>412280</v>
      </c>
      <c r="H17" s="162"/>
    </row>
    <row r="18" spans="1:8" ht="72" thickBot="1">
      <c r="A18" s="80" t="s">
        <v>21</v>
      </c>
      <c r="B18" s="81" t="s">
        <v>244</v>
      </c>
      <c r="C18" s="82" t="s">
        <v>109</v>
      </c>
      <c r="D18" s="82">
        <v>21</v>
      </c>
      <c r="E18" s="228">
        <v>20614</v>
      </c>
      <c r="F18" s="230">
        <f t="shared" si="0"/>
        <v>432894</v>
      </c>
      <c r="H18" s="162"/>
    </row>
    <row r="19" spans="1:8" ht="72" thickBot="1">
      <c r="A19" s="80" t="s">
        <v>22</v>
      </c>
      <c r="B19" s="81" t="s">
        <v>245</v>
      </c>
      <c r="C19" s="82" t="s">
        <v>109</v>
      </c>
      <c r="D19" s="82">
        <v>13</v>
      </c>
      <c r="E19" s="228">
        <v>20614</v>
      </c>
      <c r="F19" s="230">
        <f t="shared" si="0"/>
        <v>267982</v>
      </c>
      <c r="H19" s="162"/>
    </row>
    <row r="20" spans="1:8" ht="72" thickBot="1">
      <c r="A20" s="80" t="s">
        <v>23</v>
      </c>
      <c r="B20" s="81" t="s">
        <v>246</v>
      </c>
      <c r="C20" s="82" t="s">
        <v>109</v>
      </c>
      <c r="D20" s="82">
        <v>16</v>
      </c>
      <c r="E20" s="228">
        <v>20614</v>
      </c>
      <c r="F20" s="230">
        <f t="shared" si="0"/>
        <v>329824</v>
      </c>
      <c r="H20" s="162"/>
    </row>
    <row r="21" spans="1:8" ht="72" thickBot="1">
      <c r="A21" s="80" t="s">
        <v>123</v>
      </c>
      <c r="B21" s="81" t="s">
        <v>247</v>
      </c>
      <c r="C21" s="82" t="s">
        <v>109</v>
      </c>
      <c r="D21" s="82">
        <v>18</v>
      </c>
      <c r="E21" s="228">
        <v>20614</v>
      </c>
      <c r="F21" s="230">
        <f t="shared" si="0"/>
        <v>371052</v>
      </c>
      <c r="H21" s="162"/>
    </row>
    <row r="22" spans="1:8" ht="57.75" thickBot="1">
      <c r="A22" s="80" t="s">
        <v>124</v>
      </c>
      <c r="B22" s="89" t="s">
        <v>248</v>
      </c>
      <c r="C22" s="90" t="s">
        <v>109</v>
      </c>
      <c r="D22" s="90">
        <v>38</v>
      </c>
      <c r="E22" s="228">
        <v>8125</v>
      </c>
      <c r="F22" s="230">
        <f t="shared" si="0"/>
        <v>308750</v>
      </c>
      <c r="H22" s="162"/>
    </row>
    <row r="23" spans="1:8" ht="57.75" thickBot="1">
      <c r="A23" s="80" t="s">
        <v>125</v>
      </c>
      <c r="B23" s="89" t="s">
        <v>249</v>
      </c>
      <c r="C23" s="90" t="s">
        <v>109</v>
      </c>
      <c r="D23" s="90">
        <v>38</v>
      </c>
      <c r="E23" s="228">
        <v>8125</v>
      </c>
      <c r="F23" s="230">
        <f t="shared" si="0"/>
        <v>308750</v>
      </c>
      <c r="H23" s="162"/>
    </row>
    <row r="24" spans="1:8" ht="57.75" thickBot="1">
      <c r="A24" s="80" t="s">
        <v>126</v>
      </c>
      <c r="B24" s="89" t="s">
        <v>250</v>
      </c>
      <c r="C24" s="90" t="s">
        <v>109</v>
      </c>
      <c r="D24" s="90">
        <v>38</v>
      </c>
      <c r="E24" s="228">
        <v>8125</v>
      </c>
      <c r="F24" s="230">
        <f t="shared" si="0"/>
        <v>308750</v>
      </c>
      <c r="H24" s="162"/>
    </row>
    <row r="25" spans="1:8" ht="57.75" thickBot="1">
      <c r="A25" s="80" t="s">
        <v>127</v>
      </c>
      <c r="B25" s="89" t="s">
        <v>251</v>
      </c>
      <c r="C25" s="90" t="s">
        <v>109</v>
      </c>
      <c r="D25" s="90">
        <v>38</v>
      </c>
      <c r="E25" s="228">
        <v>8125</v>
      </c>
      <c r="F25" s="230">
        <f t="shared" si="0"/>
        <v>308750</v>
      </c>
      <c r="H25" s="162"/>
    </row>
    <row r="26" spans="1:8" ht="57.75" thickBot="1">
      <c r="A26" s="80" t="s">
        <v>128</v>
      </c>
      <c r="B26" s="89" t="s">
        <v>252</v>
      </c>
      <c r="C26" s="90" t="s">
        <v>109</v>
      </c>
      <c r="D26" s="90">
        <v>38</v>
      </c>
      <c r="E26" s="228">
        <v>8125</v>
      </c>
      <c r="F26" s="230">
        <f t="shared" si="0"/>
        <v>308750</v>
      </c>
      <c r="H26" s="162"/>
    </row>
    <row r="27" spans="1:8" ht="57.75" thickBot="1">
      <c r="A27" s="80" t="s">
        <v>129</v>
      </c>
      <c r="B27" s="89" t="s">
        <v>253</v>
      </c>
      <c r="C27" s="90" t="s">
        <v>109</v>
      </c>
      <c r="D27" s="90">
        <v>38</v>
      </c>
      <c r="E27" s="228">
        <v>8125</v>
      </c>
      <c r="F27" s="230">
        <f t="shared" si="0"/>
        <v>308750</v>
      </c>
      <c r="H27" s="162"/>
    </row>
    <row r="28" spans="1:8" ht="43.5" thickBot="1">
      <c r="A28" s="80" t="s">
        <v>130</v>
      </c>
      <c r="B28" s="89" t="s">
        <v>254</v>
      </c>
      <c r="C28" s="90" t="s">
        <v>109</v>
      </c>
      <c r="D28" s="90">
        <v>7</v>
      </c>
      <c r="E28" s="228">
        <v>8125</v>
      </c>
      <c r="F28" s="230">
        <f t="shared" si="0"/>
        <v>56875</v>
      </c>
      <c r="H28" s="162"/>
    </row>
    <row r="29" spans="1:8" ht="15.75" thickBot="1">
      <c r="A29" s="372" t="s">
        <v>431</v>
      </c>
      <c r="B29" s="373"/>
      <c r="C29" s="122"/>
      <c r="D29" s="151"/>
      <c r="E29" s="229"/>
      <c r="F29" s="240">
        <f>SUM(F10:F28)</f>
        <v>17743816</v>
      </c>
      <c r="H29" s="162"/>
    </row>
    <row r="30" spans="1:8" ht="15" thickBot="1">
      <c r="A30" s="47"/>
      <c r="B30" s="48"/>
      <c r="C30" s="49"/>
      <c r="D30" s="49"/>
      <c r="E30" s="50"/>
      <c r="F30" s="244"/>
      <c r="H30" s="162"/>
    </row>
    <row r="31" spans="1:8" ht="15.75" thickBot="1">
      <c r="A31" s="388" t="s">
        <v>445</v>
      </c>
      <c r="B31" s="389"/>
      <c r="C31" s="389"/>
      <c r="D31" s="390"/>
      <c r="E31" s="231"/>
      <c r="F31" s="243"/>
      <c r="H31" s="162"/>
    </row>
    <row r="32" spans="1:8" ht="72" thickBot="1">
      <c r="A32" s="80" t="s">
        <v>255</v>
      </c>
      <c r="B32" s="81" t="s">
        <v>256</v>
      </c>
      <c r="C32" s="82" t="s">
        <v>109</v>
      </c>
      <c r="D32" s="83">
        <v>25</v>
      </c>
      <c r="E32" s="228">
        <v>214853</v>
      </c>
      <c r="F32" s="230">
        <f t="shared" ref="F32:F49" si="1">ROUND(E32*D32,0)</f>
        <v>5371325</v>
      </c>
      <c r="H32" s="162"/>
    </row>
    <row r="33" spans="1:8" ht="72" thickBot="1">
      <c r="A33" s="80" t="s">
        <v>132</v>
      </c>
      <c r="B33" s="81" t="s">
        <v>257</v>
      </c>
      <c r="C33" s="82" t="s">
        <v>109</v>
      </c>
      <c r="D33" s="83">
        <v>10</v>
      </c>
      <c r="E33" s="228">
        <v>214853</v>
      </c>
      <c r="F33" s="230">
        <f t="shared" si="1"/>
        <v>2148530</v>
      </c>
      <c r="H33" s="162"/>
    </row>
    <row r="34" spans="1:8" ht="57.75" thickBot="1">
      <c r="A34" s="80" t="s">
        <v>133</v>
      </c>
      <c r="B34" s="81" t="s">
        <v>411</v>
      </c>
      <c r="C34" s="82" t="s">
        <v>109</v>
      </c>
      <c r="D34" s="83">
        <v>20</v>
      </c>
      <c r="E34" s="228">
        <v>120305</v>
      </c>
      <c r="F34" s="230">
        <f t="shared" si="1"/>
        <v>2406100</v>
      </c>
      <c r="H34" s="162"/>
    </row>
    <row r="35" spans="1:8" ht="57.75" thickBot="1">
      <c r="A35" s="80" t="s">
        <v>134</v>
      </c>
      <c r="B35" s="81" t="s">
        <v>412</v>
      </c>
      <c r="C35" s="82" t="s">
        <v>109</v>
      </c>
      <c r="D35" s="83">
        <v>22</v>
      </c>
      <c r="E35" s="228">
        <v>120305</v>
      </c>
      <c r="F35" s="230">
        <f t="shared" si="1"/>
        <v>2646710</v>
      </c>
      <c r="H35" s="162"/>
    </row>
    <row r="36" spans="1:8" ht="72" thickBot="1">
      <c r="A36" s="80" t="s">
        <v>135</v>
      </c>
      <c r="B36" s="81" t="s">
        <v>258</v>
      </c>
      <c r="C36" s="82" t="s">
        <v>109</v>
      </c>
      <c r="D36" s="83">
        <v>40</v>
      </c>
      <c r="E36" s="228">
        <v>13974</v>
      </c>
      <c r="F36" s="230">
        <f t="shared" si="1"/>
        <v>558960</v>
      </c>
      <c r="H36" s="162"/>
    </row>
    <row r="37" spans="1:8" ht="72" thickBot="1">
      <c r="A37" s="80" t="s">
        <v>136</v>
      </c>
      <c r="B37" s="81" t="s">
        <v>259</v>
      </c>
      <c r="C37" s="82" t="s">
        <v>109</v>
      </c>
      <c r="D37" s="83">
        <v>40</v>
      </c>
      <c r="E37" s="228">
        <v>13974</v>
      </c>
      <c r="F37" s="230">
        <f t="shared" si="1"/>
        <v>558960</v>
      </c>
      <c r="H37" s="162"/>
    </row>
    <row r="38" spans="1:8" ht="72" thickBot="1">
      <c r="A38" s="80" t="s">
        <v>137</v>
      </c>
      <c r="B38" s="81" t="s">
        <v>260</v>
      </c>
      <c r="C38" s="82" t="s">
        <v>109</v>
      </c>
      <c r="D38" s="82">
        <v>16</v>
      </c>
      <c r="E38" s="228">
        <v>20614</v>
      </c>
      <c r="F38" s="230">
        <f t="shared" si="1"/>
        <v>329824</v>
      </c>
      <c r="H38" s="162"/>
    </row>
    <row r="39" spans="1:8" ht="72" thickBot="1">
      <c r="A39" s="80" t="s">
        <v>261</v>
      </c>
      <c r="B39" s="81" t="s">
        <v>262</v>
      </c>
      <c r="C39" s="82" t="s">
        <v>109</v>
      </c>
      <c r="D39" s="82">
        <v>20</v>
      </c>
      <c r="E39" s="228">
        <v>20614</v>
      </c>
      <c r="F39" s="230">
        <f t="shared" si="1"/>
        <v>412280</v>
      </c>
      <c r="H39" s="162"/>
    </row>
    <row r="40" spans="1:8" ht="72" thickBot="1">
      <c r="A40" s="80" t="s">
        <v>263</v>
      </c>
      <c r="B40" s="81" t="s">
        <v>264</v>
      </c>
      <c r="C40" s="82" t="s">
        <v>109</v>
      </c>
      <c r="D40" s="82">
        <v>21</v>
      </c>
      <c r="E40" s="228">
        <v>20614</v>
      </c>
      <c r="F40" s="230">
        <f t="shared" si="1"/>
        <v>432894</v>
      </c>
      <c r="H40" s="162"/>
    </row>
    <row r="41" spans="1:8" ht="72" thickBot="1">
      <c r="A41" s="80" t="s">
        <v>265</v>
      </c>
      <c r="B41" s="81" t="s">
        <v>266</v>
      </c>
      <c r="C41" s="82" t="s">
        <v>109</v>
      </c>
      <c r="D41" s="82">
        <v>13</v>
      </c>
      <c r="E41" s="228">
        <v>20614</v>
      </c>
      <c r="F41" s="230">
        <f t="shared" si="1"/>
        <v>267982</v>
      </c>
      <c r="H41" s="162"/>
    </row>
    <row r="42" spans="1:8" ht="72" thickBot="1">
      <c r="A42" s="80" t="s">
        <v>267</v>
      </c>
      <c r="B42" s="81" t="s">
        <v>268</v>
      </c>
      <c r="C42" s="82" t="s">
        <v>109</v>
      </c>
      <c r="D42" s="82">
        <v>16</v>
      </c>
      <c r="E42" s="228">
        <v>20614</v>
      </c>
      <c r="F42" s="230">
        <f t="shared" si="1"/>
        <v>329824</v>
      </c>
      <c r="H42" s="162"/>
    </row>
    <row r="43" spans="1:8" ht="72" thickBot="1">
      <c r="A43" s="80" t="s">
        <v>269</v>
      </c>
      <c r="B43" s="81" t="s">
        <v>270</v>
      </c>
      <c r="C43" s="82" t="s">
        <v>109</v>
      </c>
      <c r="D43" s="82">
        <v>18</v>
      </c>
      <c r="E43" s="228">
        <v>20614</v>
      </c>
      <c r="F43" s="230">
        <f t="shared" si="1"/>
        <v>371052</v>
      </c>
      <c r="H43" s="162"/>
    </row>
    <row r="44" spans="1:8" ht="57.75" thickBot="1">
      <c r="A44" s="80" t="s">
        <v>271</v>
      </c>
      <c r="B44" s="89" t="s">
        <v>272</v>
      </c>
      <c r="C44" s="90" t="s">
        <v>109</v>
      </c>
      <c r="D44" s="90">
        <v>38</v>
      </c>
      <c r="E44" s="228">
        <v>8125</v>
      </c>
      <c r="F44" s="230">
        <f t="shared" si="1"/>
        <v>308750</v>
      </c>
      <c r="H44" s="162"/>
    </row>
    <row r="45" spans="1:8" ht="57.75" thickBot="1">
      <c r="A45" s="80" t="s">
        <v>273</v>
      </c>
      <c r="B45" s="89" t="s">
        <v>274</v>
      </c>
      <c r="C45" s="90" t="s">
        <v>109</v>
      </c>
      <c r="D45" s="90">
        <v>38</v>
      </c>
      <c r="E45" s="228">
        <v>8125</v>
      </c>
      <c r="F45" s="230">
        <f t="shared" si="1"/>
        <v>308750</v>
      </c>
      <c r="H45" s="162"/>
    </row>
    <row r="46" spans="1:8" ht="57.75" thickBot="1">
      <c r="A46" s="80" t="s">
        <v>275</v>
      </c>
      <c r="B46" s="89" t="s">
        <v>276</v>
      </c>
      <c r="C46" s="90" t="s">
        <v>109</v>
      </c>
      <c r="D46" s="90">
        <v>38</v>
      </c>
      <c r="E46" s="228">
        <v>8125</v>
      </c>
      <c r="F46" s="230">
        <f t="shared" si="1"/>
        <v>308750</v>
      </c>
      <c r="H46" s="162"/>
    </row>
    <row r="47" spans="1:8" ht="57.75" thickBot="1">
      <c r="A47" s="80" t="s">
        <v>277</v>
      </c>
      <c r="B47" s="89" t="s">
        <v>278</v>
      </c>
      <c r="C47" s="90" t="s">
        <v>109</v>
      </c>
      <c r="D47" s="90">
        <v>38</v>
      </c>
      <c r="E47" s="228">
        <v>8125</v>
      </c>
      <c r="F47" s="230">
        <f t="shared" si="1"/>
        <v>308750</v>
      </c>
      <c r="H47" s="162"/>
    </row>
    <row r="48" spans="1:8" ht="57.75" thickBot="1">
      <c r="A48" s="80" t="s">
        <v>279</v>
      </c>
      <c r="B48" s="89" t="s">
        <v>280</v>
      </c>
      <c r="C48" s="90" t="s">
        <v>109</v>
      </c>
      <c r="D48" s="90">
        <v>38</v>
      </c>
      <c r="E48" s="228">
        <v>8125</v>
      </c>
      <c r="F48" s="230">
        <f t="shared" si="1"/>
        <v>308750</v>
      </c>
      <c r="H48" s="162"/>
    </row>
    <row r="49" spans="1:8" ht="57.75" thickBot="1">
      <c r="A49" s="80" t="s">
        <v>281</v>
      </c>
      <c r="B49" s="89" t="s">
        <v>282</v>
      </c>
      <c r="C49" s="90" t="s">
        <v>109</v>
      </c>
      <c r="D49" s="90">
        <v>38</v>
      </c>
      <c r="E49" s="228">
        <v>8125</v>
      </c>
      <c r="F49" s="230">
        <f t="shared" si="1"/>
        <v>308750</v>
      </c>
      <c r="H49" s="162"/>
    </row>
    <row r="50" spans="1:8" ht="15.75" thickBot="1">
      <c r="A50" s="372" t="s">
        <v>431</v>
      </c>
      <c r="B50" s="373"/>
      <c r="C50" s="122"/>
      <c r="D50" s="151"/>
      <c r="E50" s="229"/>
      <c r="F50" s="240">
        <f>SUM(F32:F49)</f>
        <v>17686941</v>
      </c>
      <c r="G50" s="54"/>
      <c r="H50" s="162"/>
    </row>
    <row r="51" spans="1:8" ht="15" thickBot="1">
      <c r="A51" s="47"/>
      <c r="B51" s="48"/>
      <c r="C51" s="49"/>
      <c r="D51" s="49"/>
      <c r="E51" s="50"/>
      <c r="F51" s="244"/>
      <c r="H51" s="162"/>
    </row>
    <row r="52" spans="1:8" ht="15.75" thickBot="1">
      <c r="A52" s="391" t="s">
        <v>446</v>
      </c>
      <c r="B52" s="391"/>
      <c r="C52" s="391"/>
      <c r="D52" s="391"/>
      <c r="E52" s="231"/>
      <c r="F52" s="243"/>
      <c r="H52" s="162"/>
    </row>
    <row r="53" spans="1:8" ht="72" thickBot="1">
      <c r="A53" s="80" t="s">
        <v>283</v>
      </c>
      <c r="B53" s="89" t="s">
        <v>284</v>
      </c>
      <c r="C53" s="82" t="s">
        <v>109</v>
      </c>
      <c r="D53" s="82">
        <v>20</v>
      </c>
      <c r="E53" s="228">
        <v>33184</v>
      </c>
      <c r="F53" s="230">
        <f t="shared" ref="F53:F67" si="2">ROUND(E53*D53,0)</f>
        <v>663680</v>
      </c>
      <c r="H53" s="162"/>
    </row>
    <row r="54" spans="1:8" ht="72" thickBot="1">
      <c r="A54" s="80" t="s">
        <v>285</v>
      </c>
      <c r="B54" s="89" t="s">
        <v>286</v>
      </c>
      <c r="C54" s="82" t="s">
        <v>109</v>
      </c>
      <c r="D54" s="82">
        <v>23</v>
      </c>
      <c r="E54" s="228">
        <v>33184</v>
      </c>
      <c r="F54" s="230">
        <f t="shared" si="2"/>
        <v>763232</v>
      </c>
      <c r="H54" s="162"/>
    </row>
    <row r="55" spans="1:8" ht="72" thickBot="1">
      <c r="A55" s="80" t="s">
        <v>287</v>
      </c>
      <c r="B55" s="89" t="s">
        <v>288</v>
      </c>
      <c r="C55" s="82" t="s">
        <v>109</v>
      </c>
      <c r="D55" s="82">
        <v>24</v>
      </c>
      <c r="E55" s="228">
        <v>33184</v>
      </c>
      <c r="F55" s="230">
        <f t="shared" si="2"/>
        <v>796416</v>
      </c>
      <c r="H55" s="162"/>
    </row>
    <row r="56" spans="1:8" ht="72" thickBot="1">
      <c r="A56" s="80" t="s">
        <v>289</v>
      </c>
      <c r="B56" s="89" t="s">
        <v>290</v>
      </c>
      <c r="C56" s="82" t="s">
        <v>109</v>
      </c>
      <c r="D56" s="82">
        <v>26</v>
      </c>
      <c r="E56" s="228">
        <v>33184</v>
      </c>
      <c r="F56" s="230">
        <f t="shared" si="2"/>
        <v>862784</v>
      </c>
      <c r="H56" s="162"/>
    </row>
    <row r="57" spans="1:8" ht="72" thickBot="1">
      <c r="A57" s="80" t="s">
        <v>291</v>
      </c>
      <c r="B57" s="89" t="s">
        <v>292</v>
      </c>
      <c r="C57" s="82" t="s">
        <v>109</v>
      </c>
      <c r="D57" s="82">
        <v>27</v>
      </c>
      <c r="E57" s="228">
        <v>33184</v>
      </c>
      <c r="F57" s="230">
        <f t="shared" si="2"/>
        <v>895968</v>
      </c>
      <c r="H57" s="162"/>
    </row>
    <row r="58" spans="1:8" ht="72" thickBot="1">
      <c r="A58" s="80" t="s">
        <v>293</v>
      </c>
      <c r="B58" s="89" t="s">
        <v>294</v>
      </c>
      <c r="C58" s="82" t="s">
        <v>109</v>
      </c>
      <c r="D58" s="82">
        <v>29</v>
      </c>
      <c r="E58" s="228">
        <v>33184</v>
      </c>
      <c r="F58" s="230">
        <f t="shared" si="2"/>
        <v>962336</v>
      </c>
      <c r="H58" s="162"/>
    </row>
    <row r="59" spans="1:8" ht="72" thickBot="1">
      <c r="A59" s="80" t="s">
        <v>295</v>
      </c>
      <c r="B59" s="89" t="s">
        <v>296</v>
      </c>
      <c r="C59" s="82" t="s">
        <v>109</v>
      </c>
      <c r="D59" s="82">
        <v>34</v>
      </c>
      <c r="E59" s="228">
        <v>33184</v>
      </c>
      <c r="F59" s="230">
        <f t="shared" si="2"/>
        <v>1128256</v>
      </c>
      <c r="H59" s="162"/>
    </row>
    <row r="60" spans="1:8" ht="72" thickBot="1">
      <c r="A60" s="80" t="s">
        <v>297</v>
      </c>
      <c r="B60" s="89" t="s">
        <v>298</v>
      </c>
      <c r="C60" s="82" t="s">
        <v>109</v>
      </c>
      <c r="D60" s="82">
        <v>18</v>
      </c>
      <c r="E60" s="228">
        <v>33184</v>
      </c>
      <c r="F60" s="230">
        <f t="shared" si="2"/>
        <v>597312</v>
      </c>
      <c r="H60" s="162"/>
    </row>
    <row r="61" spans="1:8" ht="72" thickBot="1">
      <c r="A61" s="80" t="s">
        <v>299</v>
      </c>
      <c r="B61" s="89" t="s">
        <v>300</v>
      </c>
      <c r="C61" s="82" t="s">
        <v>109</v>
      </c>
      <c r="D61" s="82">
        <v>20</v>
      </c>
      <c r="E61" s="228">
        <v>33184</v>
      </c>
      <c r="F61" s="230">
        <f t="shared" si="2"/>
        <v>663680</v>
      </c>
      <c r="H61" s="162"/>
    </row>
    <row r="62" spans="1:8" ht="72" thickBot="1">
      <c r="A62" s="80" t="s">
        <v>301</v>
      </c>
      <c r="B62" s="89" t="s">
        <v>302</v>
      </c>
      <c r="C62" s="82" t="s">
        <v>109</v>
      </c>
      <c r="D62" s="82">
        <v>21</v>
      </c>
      <c r="E62" s="228">
        <v>33184</v>
      </c>
      <c r="F62" s="230">
        <f t="shared" si="2"/>
        <v>696864</v>
      </c>
      <c r="H62" s="162"/>
    </row>
    <row r="63" spans="1:8" ht="72" thickBot="1">
      <c r="A63" s="80" t="s">
        <v>303</v>
      </c>
      <c r="B63" s="89" t="s">
        <v>304</v>
      </c>
      <c r="C63" s="82" t="s">
        <v>109</v>
      </c>
      <c r="D63" s="82">
        <v>23</v>
      </c>
      <c r="E63" s="228">
        <v>33184</v>
      </c>
      <c r="F63" s="230">
        <f t="shared" si="2"/>
        <v>763232</v>
      </c>
      <c r="H63" s="162"/>
    </row>
    <row r="64" spans="1:8" ht="72" thickBot="1">
      <c r="A64" s="80" t="s">
        <v>305</v>
      </c>
      <c r="B64" s="89" t="s">
        <v>306</v>
      </c>
      <c r="C64" s="82" t="s">
        <v>109</v>
      </c>
      <c r="D64" s="82">
        <v>23</v>
      </c>
      <c r="E64" s="228">
        <v>33184</v>
      </c>
      <c r="F64" s="230">
        <f t="shared" si="2"/>
        <v>763232</v>
      </c>
      <c r="H64" s="162"/>
    </row>
    <row r="65" spans="1:8" ht="72" thickBot="1">
      <c r="A65" s="80" t="s">
        <v>307</v>
      </c>
      <c r="B65" s="89" t="s">
        <v>308</v>
      </c>
      <c r="C65" s="82" t="s">
        <v>109</v>
      </c>
      <c r="D65" s="82">
        <v>25</v>
      </c>
      <c r="E65" s="228">
        <v>33184</v>
      </c>
      <c r="F65" s="230">
        <f t="shared" si="2"/>
        <v>829600</v>
      </c>
      <c r="H65" s="162"/>
    </row>
    <row r="66" spans="1:8" ht="72" thickBot="1">
      <c r="A66" s="80" t="s">
        <v>309</v>
      </c>
      <c r="B66" s="89" t="s">
        <v>310</v>
      </c>
      <c r="C66" s="82" t="s">
        <v>109</v>
      </c>
      <c r="D66" s="82">
        <v>27</v>
      </c>
      <c r="E66" s="228">
        <v>33184</v>
      </c>
      <c r="F66" s="230">
        <f t="shared" si="2"/>
        <v>895968</v>
      </c>
      <c r="H66" s="162"/>
    </row>
    <row r="67" spans="1:8" ht="72" thickBot="1">
      <c r="A67" s="80" t="s">
        <v>311</v>
      </c>
      <c r="B67" s="89" t="s">
        <v>312</v>
      </c>
      <c r="C67" s="82" t="s">
        <v>109</v>
      </c>
      <c r="D67" s="82">
        <v>29</v>
      </c>
      <c r="E67" s="228">
        <v>33184</v>
      </c>
      <c r="F67" s="230">
        <f t="shared" si="2"/>
        <v>962336</v>
      </c>
      <c r="H67" s="162"/>
    </row>
    <row r="68" spans="1:8" ht="15.75" thickBot="1">
      <c r="A68" s="372" t="s">
        <v>431</v>
      </c>
      <c r="B68" s="373"/>
      <c r="C68" s="122"/>
      <c r="D68" s="151"/>
      <c r="E68" s="229"/>
      <c r="F68" s="240">
        <f>SUM(F53:F67)</f>
        <v>12244896</v>
      </c>
      <c r="G68" s="54"/>
      <c r="H68" s="162"/>
    </row>
    <row r="69" spans="1:8" ht="15" thickBot="1">
      <c r="A69" s="47"/>
      <c r="B69" s="48"/>
      <c r="C69" s="37"/>
      <c r="D69" s="37"/>
      <c r="E69" s="53"/>
      <c r="F69" s="245"/>
      <c r="H69" s="162"/>
    </row>
    <row r="70" spans="1:8" ht="15.75" thickBot="1">
      <c r="A70" s="388" t="s">
        <v>447</v>
      </c>
      <c r="B70" s="390"/>
      <c r="C70" s="231"/>
      <c r="D70" s="231"/>
      <c r="E70" s="231"/>
      <c r="F70" s="243"/>
      <c r="H70" s="162"/>
    </row>
    <row r="71" spans="1:8" ht="72" thickBot="1">
      <c r="A71" s="80" t="s">
        <v>313</v>
      </c>
      <c r="B71" s="89" t="s">
        <v>314</v>
      </c>
      <c r="C71" s="82" t="s">
        <v>109</v>
      </c>
      <c r="D71" s="82">
        <v>20</v>
      </c>
      <c r="E71" s="228">
        <v>33184</v>
      </c>
      <c r="F71" s="230">
        <f t="shared" ref="F71:F85" si="3">ROUND(E71*D71,0)</f>
        <v>663680</v>
      </c>
      <c r="H71" s="162"/>
    </row>
    <row r="72" spans="1:8" ht="72" thickBot="1">
      <c r="A72" s="80" t="s">
        <v>315</v>
      </c>
      <c r="B72" s="89" t="s">
        <v>316</v>
      </c>
      <c r="C72" s="82" t="s">
        <v>109</v>
      </c>
      <c r="D72" s="82">
        <v>23</v>
      </c>
      <c r="E72" s="228">
        <v>33184</v>
      </c>
      <c r="F72" s="230">
        <f t="shared" si="3"/>
        <v>763232</v>
      </c>
      <c r="H72" s="162"/>
    </row>
    <row r="73" spans="1:8" ht="72" thickBot="1">
      <c r="A73" s="80" t="s">
        <v>317</v>
      </c>
      <c r="B73" s="89" t="s">
        <v>318</v>
      </c>
      <c r="C73" s="82" t="s">
        <v>109</v>
      </c>
      <c r="D73" s="82">
        <v>24</v>
      </c>
      <c r="E73" s="228">
        <v>33184</v>
      </c>
      <c r="F73" s="230">
        <f t="shared" si="3"/>
        <v>796416</v>
      </c>
      <c r="H73" s="162"/>
    </row>
    <row r="74" spans="1:8" ht="72" thickBot="1">
      <c r="A74" s="80" t="s">
        <v>319</v>
      </c>
      <c r="B74" s="89" t="s">
        <v>320</v>
      </c>
      <c r="C74" s="82" t="s">
        <v>109</v>
      </c>
      <c r="D74" s="82">
        <v>26</v>
      </c>
      <c r="E74" s="228">
        <v>33184</v>
      </c>
      <c r="F74" s="230">
        <f t="shared" si="3"/>
        <v>862784</v>
      </c>
      <c r="H74" s="162"/>
    </row>
    <row r="75" spans="1:8" ht="72" thickBot="1">
      <c r="A75" s="80" t="s">
        <v>321</v>
      </c>
      <c r="B75" s="89" t="s">
        <v>322</v>
      </c>
      <c r="C75" s="82" t="s">
        <v>109</v>
      </c>
      <c r="D75" s="82">
        <v>27</v>
      </c>
      <c r="E75" s="228">
        <v>33184</v>
      </c>
      <c r="F75" s="230">
        <f t="shared" si="3"/>
        <v>895968</v>
      </c>
      <c r="H75" s="162"/>
    </row>
    <row r="76" spans="1:8" ht="72" thickBot="1">
      <c r="A76" s="80" t="s">
        <v>323</v>
      </c>
      <c r="B76" s="89" t="s">
        <v>324</v>
      </c>
      <c r="C76" s="82" t="s">
        <v>109</v>
      </c>
      <c r="D76" s="82">
        <v>29</v>
      </c>
      <c r="E76" s="228">
        <v>33184</v>
      </c>
      <c r="F76" s="230">
        <f t="shared" si="3"/>
        <v>962336</v>
      </c>
      <c r="H76" s="162"/>
    </row>
    <row r="77" spans="1:8" ht="72" thickBot="1">
      <c r="A77" s="80" t="s">
        <v>325</v>
      </c>
      <c r="B77" s="89" t="s">
        <v>326</v>
      </c>
      <c r="C77" s="82" t="s">
        <v>109</v>
      </c>
      <c r="D77" s="82">
        <v>34</v>
      </c>
      <c r="E77" s="228">
        <v>33184</v>
      </c>
      <c r="F77" s="230">
        <f t="shared" si="3"/>
        <v>1128256</v>
      </c>
      <c r="H77" s="162"/>
    </row>
    <row r="78" spans="1:8" ht="72" thickBot="1">
      <c r="A78" s="80" t="s">
        <v>327</v>
      </c>
      <c r="B78" s="89" t="s">
        <v>328</v>
      </c>
      <c r="C78" s="82" t="s">
        <v>109</v>
      </c>
      <c r="D78" s="82">
        <v>18</v>
      </c>
      <c r="E78" s="228">
        <v>33184</v>
      </c>
      <c r="F78" s="230">
        <f t="shared" si="3"/>
        <v>597312</v>
      </c>
      <c r="H78" s="162"/>
    </row>
    <row r="79" spans="1:8" ht="72" thickBot="1">
      <c r="A79" s="80" t="s">
        <v>329</v>
      </c>
      <c r="B79" s="89" t="s">
        <v>330</v>
      </c>
      <c r="C79" s="82" t="s">
        <v>109</v>
      </c>
      <c r="D79" s="82">
        <v>20</v>
      </c>
      <c r="E79" s="228">
        <v>33184</v>
      </c>
      <c r="F79" s="230">
        <f t="shared" si="3"/>
        <v>663680</v>
      </c>
      <c r="H79" s="162"/>
    </row>
    <row r="80" spans="1:8" ht="72" thickBot="1">
      <c r="A80" s="80" t="s">
        <v>331</v>
      </c>
      <c r="B80" s="89" t="s">
        <v>332</v>
      </c>
      <c r="C80" s="82" t="s">
        <v>109</v>
      </c>
      <c r="D80" s="82">
        <v>21</v>
      </c>
      <c r="E80" s="228">
        <v>33184</v>
      </c>
      <c r="F80" s="230">
        <f t="shared" si="3"/>
        <v>696864</v>
      </c>
      <c r="H80" s="162"/>
    </row>
    <row r="81" spans="1:8" ht="72" thickBot="1">
      <c r="A81" s="80" t="s">
        <v>333</v>
      </c>
      <c r="B81" s="89" t="s">
        <v>334</v>
      </c>
      <c r="C81" s="82" t="s">
        <v>109</v>
      </c>
      <c r="D81" s="82">
        <v>23</v>
      </c>
      <c r="E81" s="228">
        <v>33184</v>
      </c>
      <c r="F81" s="230">
        <f t="shared" si="3"/>
        <v>763232</v>
      </c>
      <c r="H81" s="162"/>
    </row>
    <row r="82" spans="1:8" ht="72" thickBot="1">
      <c r="A82" s="80" t="s">
        <v>335</v>
      </c>
      <c r="B82" s="89" t="s">
        <v>336</v>
      </c>
      <c r="C82" s="82" t="s">
        <v>109</v>
      </c>
      <c r="D82" s="82">
        <v>23</v>
      </c>
      <c r="E82" s="228">
        <v>33184</v>
      </c>
      <c r="F82" s="230">
        <f t="shared" si="3"/>
        <v>763232</v>
      </c>
      <c r="H82" s="162"/>
    </row>
    <row r="83" spans="1:8" ht="72" thickBot="1">
      <c r="A83" s="80" t="s">
        <v>337</v>
      </c>
      <c r="B83" s="89" t="s">
        <v>338</v>
      </c>
      <c r="C83" s="82" t="s">
        <v>109</v>
      </c>
      <c r="D83" s="82">
        <v>25</v>
      </c>
      <c r="E83" s="228">
        <v>33184</v>
      </c>
      <c r="F83" s="230">
        <f t="shared" si="3"/>
        <v>829600</v>
      </c>
      <c r="H83" s="162"/>
    </row>
    <row r="84" spans="1:8" ht="72" thickBot="1">
      <c r="A84" s="80" t="s">
        <v>339</v>
      </c>
      <c r="B84" s="89" t="s">
        <v>340</v>
      </c>
      <c r="C84" s="82" t="s">
        <v>109</v>
      </c>
      <c r="D84" s="82">
        <v>27</v>
      </c>
      <c r="E84" s="228">
        <v>33184</v>
      </c>
      <c r="F84" s="230">
        <f t="shared" si="3"/>
        <v>895968</v>
      </c>
      <c r="H84" s="162"/>
    </row>
    <row r="85" spans="1:8" ht="72" thickBot="1">
      <c r="A85" s="80" t="s">
        <v>341</v>
      </c>
      <c r="B85" s="89" t="s">
        <v>342</v>
      </c>
      <c r="C85" s="82" t="s">
        <v>109</v>
      </c>
      <c r="D85" s="82">
        <v>29</v>
      </c>
      <c r="E85" s="228">
        <v>33184</v>
      </c>
      <c r="F85" s="230">
        <f t="shared" si="3"/>
        <v>962336</v>
      </c>
      <c r="H85" s="162"/>
    </row>
    <row r="86" spans="1:8" ht="15.75" thickBot="1">
      <c r="A86" s="372" t="s">
        <v>431</v>
      </c>
      <c r="B86" s="373"/>
      <c r="C86" s="122"/>
      <c r="D86" s="151"/>
      <c r="E86" s="229"/>
      <c r="F86" s="240">
        <f>SUM(F71:F85)</f>
        <v>12244896</v>
      </c>
      <c r="H86" s="162"/>
    </row>
    <row r="87" spans="1:8" ht="15" thickBot="1">
      <c r="A87" s="47"/>
      <c r="B87" s="88"/>
      <c r="C87" s="84"/>
      <c r="D87" s="84"/>
      <c r="E87" s="86"/>
      <c r="F87" s="246"/>
      <c r="H87" s="162"/>
    </row>
    <row r="88" spans="1:8" ht="30.75" thickBot="1">
      <c r="A88" s="232">
        <v>2</v>
      </c>
      <c r="B88" s="235" t="s">
        <v>448</v>
      </c>
      <c r="C88" s="233"/>
      <c r="D88" s="236"/>
      <c r="E88" s="237"/>
      <c r="F88" s="247"/>
      <c r="H88" s="162"/>
    </row>
    <row r="89" spans="1:8" ht="86.25" thickBot="1">
      <c r="A89" s="80" t="s">
        <v>24</v>
      </c>
      <c r="B89" s="81" t="s">
        <v>410</v>
      </c>
      <c r="C89" s="82" t="s">
        <v>109</v>
      </c>
      <c r="D89" s="83">
        <v>80</v>
      </c>
      <c r="E89" s="228">
        <v>75963</v>
      </c>
      <c r="F89" s="230">
        <f t="shared" ref="F89:F97" si="4">ROUND(E89*D89,0)</f>
        <v>6077040</v>
      </c>
      <c r="H89" s="162"/>
    </row>
    <row r="90" spans="1:8" ht="57.75" thickBot="1">
      <c r="A90" s="80" t="s">
        <v>34</v>
      </c>
      <c r="B90" s="81" t="s">
        <v>343</v>
      </c>
      <c r="C90" s="82" t="s">
        <v>344</v>
      </c>
      <c r="D90" s="83">
        <v>3</v>
      </c>
      <c r="E90" s="228">
        <v>173374</v>
      </c>
      <c r="F90" s="230">
        <f t="shared" si="4"/>
        <v>520122</v>
      </c>
      <c r="H90" s="162"/>
    </row>
    <row r="91" spans="1:8" ht="72" thickBot="1">
      <c r="A91" s="80" t="s">
        <v>35</v>
      </c>
      <c r="B91" s="81" t="s">
        <v>368</v>
      </c>
      <c r="C91" s="82" t="s">
        <v>344</v>
      </c>
      <c r="D91" s="83">
        <v>44</v>
      </c>
      <c r="E91" s="228">
        <v>160421</v>
      </c>
      <c r="F91" s="230">
        <f t="shared" si="4"/>
        <v>7058524</v>
      </c>
      <c r="H91" s="162"/>
    </row>
    <row r="92" spans="1:8" ht="43.5" thickBot="1">
      <c r="A92" s="80" t="s">
        <v>37</v>
      </c>
      <c r="B92" s="81" t="s">
        <v>345</v>
      </c>
      <c r="C92" s="82" t="s">
        <v>109</v>
      </c>
      <c r="D92" s="83">
        <v>500</v>
      </c>
      <c r="E92" s="228">
        <v>4724</v>
      </c>
      <c r="F92" s="230">
        <f t="shared" si="4"/>
        <v>2362000</v>
      </c>
      <c r="H92" s="162"/>
    </row>
    <row r="93" spans="1:8" ht="57.75" thickBot="1">
      <c r="A93" s="80" t="s">
        <v>38</v>
      </c>
      <c r="B93" s="81" t="s">
        <v>367</v>
      </c>
      <c r="C93" s="82" t="s">
        <v>344</v>
      </c>
      <c r="D93" s="83">
        <v>1</v>
      </c>
      <c r="E93" s="228">
        <v>85413</v>
      </c>
      <c r="F93" s="230">
        <f t="shared" si="4"/>
        <v>85413</v>
      </c>
      <c r="H93" s="162"/>
    </row>
    <row r="94" spans="1:8" ht="57.75" thickBot="1">
      <c r="A94" s="80" t="s">
        <v>39</v>
      </c>
      <c r="B94" s="81" t="s">
        <v>366</v>
      </c>
      <c r="C94" s="82" t="s">
        <v>344</v>
      </c>
      <c r="D94" s="83">
        <v>1</v>
      </c>
      <c r="E94" s="228">
        <v>85413</v>
      </c>
      <c r="F94" s="230">
        <f t="shared" si="4"/>
        <v>85413</v>
      </c>
      <c r="H94" s="162"/>
    </row>
    <row r="95" spans="1:8" ht="43.5" thickBot="1">
      <c r="A95" s="80" t="s">
        <v>40</v>
      </c>
      <c r="B95" s="81" t="s">
        <v>364</v>
      </c>
      <c r="C95" s="82" t="s">
        <v>344</v>
      </c>
      <c r="D95" s="83">
        <v>20</v>
      </c>
      <c r="E95" s="228">
        <v>142734</v>
      </c>
      <c r="F95" s="230">
        <f t="shared" si="4"/>
        <v>2854680</v>
      </c>
      <c r="H95" s="162"/>
    </row>
    <row r="96" spans="1:8" ht="43.5" thickBot="1">
      <c r="A96" s="80" t="s">
        <v>76</v>
      </c>
      <c r="B96" s="81" t="s">
        <v>365</v>
      </c>
      <c r="C96" s="82" t="s">
        <v>344</v>
      </c>
      <c r="D96" s="83">
        <v>6</v>
      </c>
      <c r="E96" s="228">
        <v>149700</v>
      </c>
      <c r="F96" s="230">
        <f t="shared" si="4"/>
        <v>898200</v>
      </c>
      <c r="H96" s="162"/>
    </row>
    <row r="97" spans="1:8" ht="43.5" thickBot="1">
      <c r="A97" s="80" t="s">
        <v>77</v>
      </c>
      <c r="B97" s="81" t="s">
        <v>346</v>
      </c>
      <c r="C97" s="82" t="s">
        <v>344</v>
      </c>
      <c r="D97" s="83">
        <v>24</v>
      </c>
      <c r="E97" s="228">
        <v>203131</v>
      </c>
      <c r="F97" s="230">
        <f t="shared" si="4"/>
        <v>4875144</v>
      </c>
      <c r="H97" s="162"/>
    </row>
    <row r="98" spans="1:8" ht="15.75" thickBot="1">
      <c r="A98" s="372" t="s">
        <v>431</v>
      </c>
      <c r="B98" s="373"/>
      <c r="C98" s="122"/>
      <c r="D98" s="151"/>
      <c r="E98" s="229"/>
      <c r="F98" s="240">
        <f>SUM(F89:F97)</f>
        <v>24816536</v>
      </c>
      <c r="G98" s="239"/>
      <c r="H98" s="162"/>
    </row>
    <row r="99" spans="1:8" ht="15" thickBot="1">
      <c r="A99" s="47"/>
      <c r="B99" s="87"/>
      <c r="C99" s="84"/>
      <c r="D99" s="85"/>
      <c r="E99" s="86"/>
      <c r="F99" s="246"/>
      <c r="H99" s="162"/>
    </row>
    <row r="100" spans="1:8" ht="30.75" thickBot="1">
      <c r="A100" s="232">
        <v>3</v>
      </c>
      <c r="B100" s="235" t="s">
        <v>449</v>
      </c>
      <c r="C100" s="233"/>
      <c r="D100" s="238"/>
      <c r="E100" s="237"/>
      <c r="F100" s="247"/>
      <c r="H100" s="162"/>
    </row>
    <row r="101" spans="1:8" ht="399.75" thickBot="1">
      <c r="A101" s="80" t="s">
        <v>25</v>
      </c>
      <c r="B101" s="81" t="s">
        <v>362</v>
      </c>
      <c r="C101" s="82" t="s">
        <v>344</v>
      </c>
      <c r="D101" s="156">
        <v>1</v>
      </c>
      <c r="E101" s="228">
        <v>29629536</v>
      </c>
      <c r="F101" s="230">
        <f>ROUND(E101*D101,0)</f>
        <v>29629536</v>
      </c>
      <c r="H101" s="162"/>
    </row>
    <row r="102" spans="1:8" ht="399.75" thickBot="1">
      <c r="A102" s="80" t="s">
        <v>26</v>
      </c>
      <c r="B102" s="81" t="s">
        <v>363</v>
      </c>
      <c r="C102" s="82" t="s">
        <v>344</v>
      </c>
      <c r="D102" s="156">
        <v>1</v>
      </c>
      <c r="E102" s="228">
        <v>29629536</v>
      </c>
      <c r="F102" s="230">
        <f>ROUND(E102*D102,0)</f>
        <v>29629536</v>
      </c>
      <c r="H102" s="162"/>
    </row>
    <row r="103" spans="1:8" ht="15.75" thickBot="1">
      <c r="A103" s="372" t="s">
        <v>431</v>
      </c>
      <c r="B103" s="373"/>
      <c r="C103" s="122"/>
      <c r="D103" s="157"/>
      <c r="E103" s="229"/>
      <c r="F103" s="240">
        <f>SUM(F101:F102)</f>
        <v>59259072</v>
      </c>
      <c r="G103" s="54"/>
      <c r="H103" s="162"/>
    </row>
    <row r="104" spans="1:8" ht="15" thickBot="1">
      <c r="A104" s="51"/>
      <c r="B104" s="52"/>
      <c r="C104" s="37"/>
      <c r="D104" s="152"/>
      <c r="E104" s="154"/>
      <c r="F104" s="155"/>
      <c r="H104" s="162"/>
    </row>
    <row r="105" spans="1:8" ht="30.75" thickBot="1">
      <c r="A105" s="231">
        <v>4</v>
      </c>
      <c r="B105" s="235" t="s">
        <v>450</v>
      </c>
      <c r="C105" s="233"/>
      <c r="D105" s="236"/>
      <c r="E105" s="237"/>
      <c r="F105" s="247"/>
      <c r="H105" s="162"/>
    </row>
    <row r="106" spans="1:8" ht="57.75" thickBot="1">
      <c r="A106" s="80" t="s">
        <v>11</v>
      </c>
      <c r="B106" s="81" t="s">
        <v>349</v>
      </c>
      <c r="C106" s="82" t="s">
        <v>109</v>
      </c>
      <c r="D106" s="83">
        <v>35</v>
      </c>
      <c r="E106" s="228">
        <v>120937</v>
      </c>
      <c r="F106" s="230">
        <f>ROUND(E106*D106,0)</f>
        <v>4232795</v>
      </c>
      <c r="H106" s="162"/>
    </row>
    <row r="107" spans="1:8" ht="15.75" thickBot="1">
      <c r="A107" s="372" t="s">
        <v>431</v>
      </c>
      <c r="B107" s="373"/>
      <c r="C107" s="122"/>
      <c r="D107" s="151"/>
      <c r="E107" s="241"/>
      <c r="F107" s="240">
        <f>SUM(F106)</f>
        <v>4232795</v>
      </c>
      <c r="H107" s="162"/>
    </row>
    <row r="108" spans="1:8" s="219" customFormat="1" ht="15" thickBot="1">
      <c r="A108" s="51"/>
      <c r="B108" s="52"/>
      <c r="C108" s="37"/>
      <c r="D108" s="152"/>
      <c r="E108" s="154"/>
      <c r="F108" s="155"/>
      <c r="H108" s="162"/>
    </row>
    <row r="109" spans="1:8" ht="15.75" thickBot="1">
      <c r="A109" s="231">
        <v>5</v>
      </c>
      <c r="B109" s="235" t="s">
        <v>347</v>
      </c>
      <c r="C109" s="233"/>
      <c r="D109" s="236"/>
      <c r="E109" s="237"/>
      <c r="F109" s="247"/>
      <c r="H109" s="162"/>
    </row>
    <row r="110" spans="1:8" ht="15" thickBot="1">
      <c r="A110" s="80" t="s">
        <v>57</v>
      </c>
      <c r="B110" s="81" t="s">
        <v>350</v>
      </c>
      <c r="C110" s="82" t="s">
        <v>344</v>
      </c>
      <c r="D110" s="83">
        <v>1</v>
      </c>
      <c r="E110" s="228">
        <v>557407</v>
      </c>
      <c r="F110" s="230">
        <f>E110*D110</f>
        <v>557407</v>
      </c>
      <c r="H110" s="162"/>
    </row>
    <row r="111" spans="1:8" ht="43.5" thickBot="1">
      <c r="A111" s="80" t="s">
        <v>58</v>
      </c>
      <c r="B111" s="81" t="s">
        <v>348</v>
      </c>
      <c r="C111" s="82" t="s">
        <v>109</v>
      </c>
      <c r="D111" s="83">
        <v>40</v>
      </c>
      <c r="E111" s="228">
        <v>105584</v>
      </c>
      <c r="F111" s="230">
        <f>ROUND(E111*D111,0)</f>
        <v>4223360</v>
      </c>
      <c r="H111" s="162"/>
    </row>
    <row r="112" spans="1:8" ht="15.75" thickBot="1">
      <c r="A112" s="372" t="s">
        <v>431</v>
      </c>
      <c r="B112" s="373"/>
      <c r="C112" s="122"/>
      <c r="D112" s="151"/>
      <c r="E112" s="241"/>
      <c r="F112" s="240">
        <f>SUM(F110:F111)</f>
        <v>4780767</v>
      </c>
    </row>
    <row r="113" spans="1:8" ht="15" thickBot="1">
      <c r="D113" s="23"/>
      <c r="E113" s="31"/>
      <c r="F113" s="248"/>
    </row>
    <row r="114" spans="1:8" ht="15.75" thickBot="1">
      <c r="A114" s="79">
        <v>1</v>
      </c>
      <c r="B114" s="377" t="s">
        <v>452</v>
      </c>
      <c r="C114" s="378"/>
      <c r="D114" s="158">
        <f>F29</f>
        <v>17743816</v>
      </c>
      <c r="E114" s="267"/>
      <c r="F114" s="249"/>
    </row>
    <row r="115" spans="1:8" ht="15.75" thickBot="1">
      <c r="A115" s="79">
        <v>2</v>
      </c>
      <c r="B115" s="377" t="s">
        <v>453</v>
      </c>
      <c r="C115" s="378"/>
      <c r="D115" s="158">
        <f>F50</f>
        <v>17686941</v>
      </c>
      <c r="E115" s="267"/>
      <c r="F115" s="249"/>
    </row>
    <row r="116" spans="1:8" ht="15.75" thickBot="1">
      <c r="A116" s="79">
        <v>3</v>
      </c>
      <c r="B116" s="377" t="s">
        <v>454</v>
      </c>
      <c r="C116" s="379"/>
      <c r="D116" s="158">
        <f>F68</f>
        <v>12244896</v>
      </c>
      <c r="E116" s="267"/>
      <c r="F116" s="249"/>
    </row>
    <row r="117" spans="1:8" ht="15.75" thickBot="1">
      <c r="A117" s="79">
        <v>4</v>
      </c>
      <c r="B117" s="377" t="s">
        <v>455</v>
      </c>
      <c r="C117" s="378"/>
      <c r="D117" s="158">
        <f>F86</f>
        <v>12244896</v>
      </c>
      <c r="E117" s="267"/>
      <c r="F117" s="249"/>
    </row>
    <row r="118" spans="1:8" ht="15.75" thickBot="1">
      <c r="A118" s="79">
        <v>5</v>
      </c>
      <c r="B118" s="377" t="s">
        <v>456</v>
      </c>
      <c r="C118" s="378"/>
      <c r="D118" s="158">
        <f>F98</f>
        <v>24816536</v>
      </c>
      <c r="E118" s="267"/>
      <c r="F118" s="249"/>
    </row>
    <row r="119" spans="1:8" ht="15.75" thickBot="1">
      <c r="A119" s="79">
        <v>6</v>
      </c>
      <c r="B119" s="377" t="s">
        <v>449</v>
      </c>
      <c r="C119" s="378"/>
      <c r="D119" s="158">
        <f>F103</f>
        <v>59259072</v>
      </c>
      <c r="E119" s="267"/>
      <c r="F119" s="249"/>
    </row>
    <row r="120" spans="1:8" ht="15.75" thickBot="1">
      <c r="A120" s="79">
        <v>7</v>
      </c>
      <c r="B120" s="377" t="s">
        <v>450</v>
      </c>
      <c r="C120" s="378"/>
      <c r="D120" s="158">
        <f>F107</f>
        <v>4232795</v>
      </c>
      <c r="E120" s="267"/>
      <c r="F120" s="249"/>
    </row>
    <row r="121" spans="1:8" ht="15.75" thickBot="1">
      <c r="A121" s="79">
        <v>8</v>
      </c>
      <c r="B121" s="377" t="s">
        <v>347</v>
      </c>
      <c r="C121" s="378"/>
      <c r="D121" s="158">
        <f>F112</f>
        <v>4780767</v>
      </c>
      <c r="E121" s="267"/>
      <c r="F121" s="249"/>
    </row>
    <row r="122" spans="1:8" ht="15" thickBot="1">
      <c r="E122" s="268"/>
      <c r="F122" s="248"/>
    </row>
    <row r="123" spans="1:8" ht="15.75" customHeight="1" thickBot="1">
      <c r="A123" s="374" t="s">
        <v>5</v>
      </c>
      <c r="B123" s="9" t="s">
        <v>405</v>
      </c>
      <c r="C123" s="10"/>
      <c r="D123" s="269">
        <f>SUM(D114:D122)</f>
        <v>153009719</v>
      </c>
      <c r="E123" s="267"/>
      <c r="F123" s="250"/>
      <c r="G123" s="130"/>
      <c r="H123" s="127"/>
    </row>
    <row r="124" spans="1:8" s="219" customFormat="1" ht="15.75" customHeight="1" thickBot="1">
      <c r="A124" s="375"/>
      <c r="B124" s="9" t="s">
        <v>435</v>
      </c>
      <c r="C124" s="265">
        <v>0.18</v>
      </c>
      <c r="D124" s="146">
        <f>+ROUND(D$123*$C124,0)</f>
        <v>27541749</v>
      </c>
      <c r="E124" s="249"/>
      <c r="F124" s="250"/>
      <c r="G124" s="130"/>
      <c r="H124" s="127"/>
    </row>
    <row r="125" spans="1:8" s="219" customFormat="1" ht="15.75" customHeight="1" thickBot="1">
      <c r="A125" s="375"/>
      <c r="B125" s="9" t="s">
        <v>436</v>
      </c>
      <c r="C125" s="265">
        <v>0.05</v>
      </c>
      <c r="D125" s="146">
        <f>+ROUND(D$123*$C125,0)</f>
        <v>7650486</v>
      </c>
      <c r="E125" s="249"/>
      <c r="F125" s="250"/>
      <c r="G125" s="130"/>
      <c r="H125" s="127"/>
    </row>
    <row r="126" spans="1:8" s="219" customFormat="1" ht="15.75" customHeight="1" thickBot="1">
      <c r="A126" s="375"/>
      <c r="B126" s="9" t="s">
        <v>437</v>
      </c>
      <c r="C126" s="265">
        <v>0.02</v>
      </c>
      <c r="D126" s="146">
        <f>+ROUND(D$123*$C126,0)</f>
        <v>3060194</v>
      </c>
      <c r="E126" s="249"/>
      <c r="F126" s="250"/>
      <c r="G126" s="130"/>
      <c r="H126" s="127"/>
    </row>
    <row r="127" spans="1:8" s="219" customFormat="1" ht="15.75" customHeight="1" thickBot="1">
      <c r="A127" s="375"/>
      <c r="B127" s="9" t="s">
        <v>438</v>
      </c>
      <c r="C127" s="265">
        <v>0.25</v>
      </c>
      <c r="D127" s="146">
        <f>SUM(D124:D126)</f>
        <v>38252429</v>
      </c>
      <c r="E127" s="249"/>
      <c r="F127" s="250"/>
      <c r="G127" s="130"/>
      <c r="H127" s="127"/>
    </row>
    <row r="128" spans="1:8" s="219" customFormat="1" ht="15.75" customHeight="1" thickBot="1">
      <c r="A128" s="375"/>
      <c r="B128" s="9" t="s">
        <v>440</v>
      </c>
      <c r="C128" s="265"/>
      <c r="D128" s="146">
        <f>+D123+D127</f>
        <v>191262148</v>
      </c>
      <c r="E128" s="249"/>
      <c r="F128" s="250"/>
      <c r="G128" s="130"/>
      <c r="H128" s="127"/>
    </row>
    <row r="129" spans="1:6" ht="15.75" thickBot="1">
      <c r="A129" s="375"/>
      <c r="B129" s="9" t="s">
        <v>439</v>
      </c>
      <c r="C129" s="265">
        <v>0.19</v>
      </c>
      <c r="D129" s="145">
        <f>+ROUND(D$123*$C125*$C129,0)</f>
        <v>1453592</v>
      </c>
      <c r="E129" s="159"/>
      <c r="F129" s="250"/>
    </row>
    <row r="130" spans="1:6" ht="20.25" customHeight="1" thickBot="1">
      <c r="A130" s="376"/>
      <c r="B130" s="9" t="s">
        <v>451</v>
      </c>
      <c r="C130" s="10"/>
      <c r="D130" s="146">
        <f>+D128+D129</f>
        <v>192715740</v>
      </c>
      <c r="E130" s="30"/>
      <c r="F130" s="250"/>
    </row>
    <row r="132" spans="1:6" ht="15">
      <c r="D132" s="143">
        <v>192715740</v>
      </c>
    </row>
    <row r="134" spans="1:6">
      <c r="D134" s="167"/>
    </row>
  </sheetData>
  <mergeCells count="31">
    <mergeCell ref="A29:B29"/>
    <mergeCell ref="A50:B50"/>
    <mergeCell ref="A68:B68"/>
    <mergeCell ref="A86:B86"/>
    <mergeCell ref="A9:D9"/>
    <mergeCell ref="A31:D31"/>
    <mergeCell ref="A52:D52"/>
    <mergeCell ref="A70:B70"/>
    <mergeCell ref="C7:C8"/>
    <mergeCell ref="D7:D8"/>
    <mergeCell ref="E7:E8"/>
    <mergeCell ref="F7:F8"/>
    <mergeCell ref="A6:F6"/>
    <mergeCell ref="A1:F1"/>
    <mergeCell ref="A2:F2"/>
    <mergeCell ref="A3:F3"/>
    <mergeCell ref="A4:F4"/>
    <mergeCell ref="B5:D5"/>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zoomScale="89" zoomScaleNormal="89" workbookViewId="0">
      <selection activeCell="I8" sqref="I8"/>
    </sheetView>
  </sheetViews>
  <sheetFormatPr baseColWidth="10" defaultColWidth="11.42578125" defaultRowHeight="14.25"/>
  <cols>
    <col min="1" max="1" width="9.5703125" style="38" customWidth="1"/>
    <col min="2" max="2" width="22" style="38" customWidth="1"/>
    <col min="3" max="3" width="55.28515625" style="38" customWidth="1"/>
    <col min="4" max="4" width="11.28515625" style="38" customWidth="1"/>
    <col min="5" max="5" width="11.42578125" style="36"/>
    <col min="6" max="6" width="18" style="153" customWidth="1"/>
    <col min="7" max="7" width="17.85546875" style="153" customWidth="1"/>
    <col min="8" max="8" width="17.140625" style="38" customWidth="1"/>
    <col min="9" max="9" width="19.28515625" style="38" customWidth="1"/>
    <col min="10" max="16384" width="11.42578125" style="38"/>
  </cols>
  <sheetData>
    <row r="1" spans="1:9" ht="15">
      <c r="A1" s="353" t="s">
        <v>118</v>
      </c>
      <c r="B1" s="353"/>
      <c r="C1" s="353"/>
      <c r="D1" s="353"/>
      <c r="E1" s="353"/>
      <c r="F1" s="353"/>
      <c r="G1" s="353"/>
    </row>
    <row r="2" spans="1:9" ht="15">
      <c r="A2" s="353" t="s">
        <v>487</v>
      </c>
      <c r="B2" s="353"/>
      <c r="C2" s="353"/>
      <c r="D2" s="353"/>
      <c r="E2" s="353"/>
      <c r="F2" s="353"/>
      <c r="G2" s="353"/>
    </row>
    <row r="3" spans="1:9" ht="15">
      <c r="A3" s="353" t="s">
        <v>121</v>
      </c>
      <c r="B3" s="353"/>
      <c r="C3" s="353"/>
      <c r="D3" s="353"/>
      <c r="E3" s="353"/>
      <c r="F3" s="353"/>
      <c r="G3" s="353"/>
    </row>
    <row r="4" spans="1:9" ht="15">
      <c r="A4" s="353" t="s">
        <v>120</v>
      </c>
      <c r="B4" s="353"/>
      <c r="C4" s="353"/>
      <c r="D4" s="353"/>
      <c r="E4" s="353"/>
      <c r="F4" s="353"/>
      <c r="G4" s="353"/>
    </row>
    <row r="5" spans="1:9" ht="50.25" customHeight="1">
      <c r="A5" s="399" t="s">
        <v>67</v>
      </c>
      <c r="B5" s="399"/>
      <c r="C5" s="399" t="s">
        <v>75</v>
      </c>
      <c r="D5" s="399"/>
      <c r="E5" s="399"/>
      <c r="H5" s="112"/>
    </row>
    <row r="6" spans="1:9" ht="15" thickBot="1">
      <c r="H6" s="112"/>
    </row>
    <row r="7" spans="1:9" ht="30.75" thickBot="1">
      <c r="A7" s="3" t="s">
        <v>6</v>
      </c>
      <c r="B7" s="3" t="s">
        <v>7</v>
      </c>
      <c r="C7" s="3" t="s">
        <v>8</v>
      </c>
      <c r="D7" s="4" t="s">
        <v>9</v>
      </c>
      <c r="E7" s="271" t="s">
        <v>10</v>
      </c>
      <c r="F7" s="271" t="s">
        <v>0</v>
      </c>
      <c r="G7" s="271" t="s">
        <v>1</v>
      </c>
      <c r="I7" s="115"/>
    </row>
    <row r="8" spans="1:9" ht="15.75" thickBot="1">
      <c r="A8" s="56">
        <v>1</v>
      </c>
      <c r="B8" s="270" t="s">
        <v>459</v>
      </c>
      <c r="C8" s="57"/>
      <c r="D8" s="58"/>
      <c r="E8" s="59"/>
      <c r="F8" s="160"/>
      <c r="G8" s="160"/>
    </row>
    <row r="9" spans="1:9" ht="314.25" thickBot="1">
      <c r="A9" s="60" t="s">
        <v>13</v>
      </c>
      <c r="B9" s="61"/>
      <c r="C9" s="62" t="s">
        <v>458</v>
      </c>
      <c r="D9" s="63">
        <v>2</v>
      </c>
      <c r="E9" s="63" t="s">
        <v>2</v>
      </c>
      <c r="F9" s="161">
        <v>253704410</v>
      </c>
      <c r="G9" s="161">
        <f>ROUND(F9*D9,0)</f>
        <v>507408820</v>
      </c>
      <c r="H9" s="273"/>
      <c r="I9" s="162"/>
    </row>
    <row r="10" spans="1:9" ht="72" customHeight="1" thickBot="1">
      <c r="A10" s="60" t="s">
        <v>15</v>
      </c>
      <c r="B10" s="61"/>
      <c r="C10" s="62" t="s">
        <v>207</v>
      </c>
      <c r="D10" s="63">
        <v>2</v>
      </c>
      <c r="E10" s="63" t="s">
        <v>2</v>
      </c>
      <c r="F10" s="161">
        <v>72562128</v>
      </c>
      <c r="G10" s="161">
        <f>ROUND(F10*D10,0)</f>
        <v>145124256</v>
      </c>
      <c r="I10" s="162"/>
    </row>
    <row r="11" spans="1:9" ht="72" customHeight="1" thickBot="1">
      <c r="A11" s="60"/>
      <c r="B11" s="61"/>
      <c r="C11" s="64" t="s">
        <v>373</v>
      </c>
      <c r="D11" s="63">
        <v>4</v>
      </c>
      <c r="E11" s="63" t="s">
        <v>2</v>
      </c>
      <c r="F11" s="161">
        <v>5442160</v>
      </c>
      <c r="G11" s="161">
        <f>ROUND(F11*D11,0)</f>
        <v>21768640</v>
      </c>
      <c r="H11" s="125"/>
      <c r="I11" s="162"/>
    </row>
    <row r="12" spans="1:9" ht="15.75" thickBot="1">
      <c r="A12" s="367" t="s">
        <v>431</v>
      </c>
      <c r="B12" s="368"/>
      <c r="C12" s="368"/>
      <c r="D12" s="368"/>
      <c r="E12" s="369"/>
      <c r="F12" s="139"/>
      <c r="G12" s="139">
        <f>SUM(G9:G11)</f>
        <v>674301716</v>
      </c>
      <c r="H12" s="167"/>
      <c r="I12" s="162"/>
    </row>
    <row r="13" spans="1:9" s="110" customFormat="1" ht="15.75" thickBot="1">
      <c r="A13" s="109"/>
      <c r="B13" s="109"/>
      <c r="C13" s="109"/>
      <c r="D13" s="109"/>
      <c r="E13" s="109"/>
      <c r="F13" s="143"/>
      <c r="G13" s="143"/>
      <c r="I13" s="162"/>
    </row>
    <row r="14" spans="1:9" ht="15.75" thickBot="1">
      <c r="A14" s="56">
        <v>2</v>
      </c>
      <c r="B14" s="270" t="s">
        <v>460</v>
      </c>
      <c r="C14" s="57"/>
      <c r="D14" s="65"/>
      <c r="E14" s="59"/>
      <c r="F14" s="160"/>
      <c r="G14" s="160"/>
      <c r="I14" s="162"/>
    </row>
    <row r="15" spans="1:9" ht="300" thickBot="1">
      <c r="A15" s="60" t="s">
        <v>24</v>
      </c>
      <c r="B15" s="61"/>
      <c r="C15" s="66" t="s">
        <v>457</v>
      </c>
      <c r="D15" s="67">
        <v>1</v>
      </c>
      <c r="E15" s="68" t="s">
        <v>4</v>
      </c>
      <c r="F15" s="161">
        <v>438299439</v>
      </c>
      <c r="G15" s="161">
        <f>ROUND(F15*D15,0)</f>
        <v>438299439</v>
      </c>
      <c r="I15" s="162"/>
    </row>
    <row r="16" spans="1:9" s="110" customFormat="1" ht="29.25" thickBot="1">
      <c r="A16" s="60" t="s">
        <v>34</v>
      </c>
      <c r="B16" s="61"/>
      <c r="C16" s="66" t="s">
        <v>369</v>
      </c>
      <c r="D16" s="67">
        <v>1</v>
      </c>
      <c r="E16" s="68" t="s">
        <v>4</v>
      </c>
      <c r="F16" s="161">
        <v>60468440</v>
      </c>
      <c r="G16" s="161">
        <f>ROUND(F16*D16,0)</f>
        <v>60468440</v>
      </c>
      <c r="I16" s="162"/>
    </row>
    <row r="17" spans="1:9" ht="57.75" thickBot="1">
      <c r="A17" s="60" t="s">
        <v>35</v>
      </c>
      <c r="B17" s="61"/>
      <c r="C17" s="69" t="s">
        <v>83</v>
      </c>
      <c r="D17" s="67">
        <v>1</v>
      </c>
      <c r="E17" s="68" t="s">
        <v>4</v>
      </c>
      <c r="F17" s="161">
        <v>49886463</v>
      </c>
      <c r="G17" s="161">
        <f>ROUND(F17*D17,0)</f>
        <v>49886463</v>
      </c>
      <c r="H17" s="125"/>
      <c r="I17" s="162"/>
    </row>
    <row r="18" spans="1:9" ht="200.25" thickBot="1">
      <c r="A18" s="60" t="s">
        <v>37</v>
      </c>
      <c r="B18" s="61"/>
      <c r="C18" s="66" t="s">
        <v>374</v>
      </c>
      <c r="D18" s="67">
        <v>1</v>
      </c>
      <c r="E18" s="68" t="s">
        <v>4</v>
      </c>
      <c r="F18" s="161">
        <v>9523779</v>
      </c>
      <c r="G18" s="161">
        <f>ROUND(F18*D18,0)</f>
        <v>9523779</v>
      </c>
      <c r="H18" s="125"/>
      <c r="I18" s="162"/>
    </row>
    <row r="19" spans="1:9" ht="57.75" thickBot="1">
      <c r="A19" s="60" t="s">
        <v>38</v>
      </c>
      <c r="B19" s="61"/>
      <c r="C19" s="69" t="s">
        <v>83</v>
      </c>
      <c r="D19" s="67">
        <v>1</v>
      </c>
      <c r="E19" s="68" t="s">
        <v>4</v>
      </c>
      <c r="F19" s="161">
        <v>4232791</v>
      </c>
      <c r="G19" s="161">
        <f>ROUND(F19*D19,0)</f>
        <v>4232791</v>
      </c>
      <c r="H19" s="125"/>
      <c r="I19" s="162"/>
    </row>
    <row r="20" spans="1:9" ht="15.75" thickBot="1">
      <c r="A20" s="367" t="s">
        <v>431</v>
      </c>
      <c r="B20" s="368"/>
      <c r="C20" s="368"/>
      <c r="D20" s="368"/>
      <c r="E20" s="369"/>
      <c r="F20" s="139"/>
      <c r="G20" s="139">
        <f>SUM(G15:G19)</f>
        <v>562410912</v>
      </c>
      <c r="I20" s="162"/>
    </row>
    <row r="21" spans="1:9" s="110" customFormat="1" ht="15.75" thickBot="1">
      <c r="A21" s="109"/>
      <c r="B21" s="109"/>
      <c r="C21" s="109"/>
      <c r="D21" s="109"/>
      <c r="E21" s="109"/>
      <c r="F21" s="143"/>
      <c r="G21" s="143"/>
      <c r="I21" s="162"/>
    </row>
    <row r="22" spans="1:9" ht="15.75" thickBot="1">
      <c r="A22" s="56">
        <v>3</v>
      </c>
      <c r="B22" s="270" t="s">
        <v>461</v>
      </c>
      <c r="C22" s="57"/>
      <c r="D22" s="65"/>
      <c r="E22" s="59"/>
      <c r="F22" s="160"/>
      <c r="G22" s="160"/>
      <c r="I22" s="162"/>
    </row>
    <row r="23" spans="1:9" ht="43.5" thickBot="1">
      <c r="A23" s="60" t="s">
        <v>25</v>
      </c>
      <c r="B23" s="61"/>
      <c r="C23" s="62" t="s">
        <v>215</v>
      </c>
      <c r="D23" s="67">
        <v>10</v>
      </c>
      <c r="E23" s="68" t="s">
        <v>2</v>
      </c>
      <c r="F23" s="161">
        <v>4976553</v>
      </c>
      <c r="G23" s="161">
        <f t="shared" ref="G23:G28" si="0">ROUND(F23*D23,0)</f>
        <v>49765530</v>
      </c>
      <c r="I23" s="162"/>
    </row>
    <row r="24" spans="1:9" ht="43.5" thickBot="1">
      <c r="A24" s="60" t="s">
        <v>26</v>
      </c>
      <c r="B24" s="61"/>
      <c r="C24" s="62" t="s">
        <v>216</v>
      </c>
      <c r="D24" s="67">
        <v>2</v>
      </c>
      <c r="E24" s="68" t="s">
        <v>2</v>
      </c>
      <c r="F24" s="161">
        <v>6790606</v>
      </c>
      <c r="G24" s="161">
        <f t="shared" si="0"/>
        <v>13581212</v>
      </c>
      <c r="I24" s="162"/>
    </row>
    <row r="25" spans="1:9" ht="86.25" thickBot="1">
      <c r="A25" s="60" t="s">
        <v>27</v>
      </c>
      <c r="B25" s="61"/>
      <c r="C25" s="64" t="s">
        <v>208</v>
      </c>
      <c r="D25" s="67">
        <v>4</v>
      </c>
      <c r="E25" s="68" t="s">
        <v>2</v>
      </c>
      <c r="F25" s="161">
        <v>1575203</v>
      </c>
      <c r="G25" s="161">
        <f t="shared" si="0"/>
        <v>6300812</v>
      </c>
      <c r="I25" s="162"/>
    </row>
    <row r="26" spans="1:9" ht="72" thickBot="1">
      <c r="A26" s="60" t="s">
        <v>28</v>
      </c>
      <c r="B26" s="61"/>
      <c r="C26" s="64" t="s">
        <v>209</v>
      </c>
      <c r="D26" s="67">
        <v>20</v>
      </c>
      <c r="E26" s="68" t="s">
        <v>2</v>
      </c>
      <c r="F26" s="161">
        <v>1575203</v>
      </c>
      <c r="G26" s="161">
        <f t="shared" si="0"/>
        <v>31504060</v>
      </c>
      <c r="H26" s="116"/>
      <c r="I26" s="162"/>
    </row>
    <row r="27" spans="1:9" ht="29.25" thickBot="1">
      <c r="A27" s="60" t="s">
        <v>29</v>
      </c>
      <c r="B27" s="61"/>
      <c r="C27" s="64" t="s">
        <v>203</v>
      </c>
      <c r="D27" s="67">
        <v>240</v>
      </c>
      <c r="E27" s="68" t="s">
        <v>2</v>
      </c>
      <c r="F27" s="161">
        <v>22676</v>
      </c>
      <c r="G27" s="161">
        <f t="shared" si="0"/>
        <v>5442240</v>
      </c>
      <c r="H27" s="125"/>
      <c r="I27" s="162"/>
    </row>
    <row r="28" spans="1:9" ht="15" thickBot="1">
      <c r="A28" s="60" t="s">
        <v>30</v>
      </c>
      <c r="B28" s="61"/>
      <c r="C28" s="64" t="s">
        <v>204</v>
      </c>
      <c r="D28" s="67">
        <v>24</v>
      </c>
      <c r="E28" s="68" t="s">
        <v>2</v>
      </c>
      <c r="F28" s="161">
        <v>695387</v>
      </c>
      <c r="G28" s="161">
        <f t="shared" si="0"/>
        <v>16689288</v>
      </c>
      <c r="H28" s="125"/>
      <c r="I28" s="162"/>
    </row>
    <row r="29" spans="1:9" ht="15.75" thickBot="1">
      <c r="A29" s="367" t="s">
        <v>431</v>
      </c>
      <c r="B29" s="368"/>
      <c r="C29" s="368"/>
      <c r="D29" s="368"/>
      <c r="E29" s="369"/>
      <c r="F29" s="139"/>
      <c r="G29" s="139">
        <f>SUM(G23:G28)</f>
        <v>123283142</v>
      </c>
      <c r="H29" s="167"/>
      <c r="I29" s="162"/>
    </row>
    <row r="30" spans="1:9" s="46" customFormat="1" ht="15.75" thickBot="1">
      <c r="A30" s="44"/>
      <c r="B30" s="44"/>
      <c r="C30" s="44"/>
      <c r="D30" s="44"/>
      <c r="E30" s="44"/>
      <c r="F30" s="143"/>
      <c r="G30" s="143"/>
      <c r="I30" s="162"/>
    </row>
    <row r="31" spans="1:9" ht="15.75" thickBot="1">
      <c r="A31" s="56">
        <v>4</v>
      </c>
      <c r="B31" s="270" t="s">
        <v>462</v>
      </c>
      <c r="C31" s="270"/>
      <c r="D31" s="270"/>
      <c r="E31" s="270"/>
      <c r="F31" s="270"/>
      <c r="G31" s="270"/>
      <c r="I31" s="162"/>
    </row>
    <row r="32" spans="1:9" ht="114.75" thickBot="1">
      <c r="A32" s="60" t="s">
        <v>11</v>
      </c>
      <c r="B32" s="61"/>
      <c r="C32" s="66" t="s">
        <v>200</v>
      </c>
      <c r="D32" s="67">
        <v>1</v>
      </c>
      <c r="E32" s="68" t="s">
        <v>4</v>
      </c>
      <c r="F32" s="161">
        <v>0</v>
      </c>
      <c r="G32" s="161">
        <f>ROUND(F32*D32,0)</f>
        <v>0</v>
      </c>
      <c r="H32" s="210"/>
      <c r="I32" s="162"/>
    </row>
    <row r="33" spans="1:9" ht="43.5" thickBot="1">
      <c r="A33" s="60" t="s">
        <v>12</v>
      </c>
      <c r="B33" s="61"/>
      <c r="C33" s="66" t="s">
        <v>220</v>
      </c>
      <c r="D33" s="67">
        <v>1</v>
      </c>
      <c r="E33" s="68" t="s">
        <v>4</v>
      </c>
      <c r="F33" s="161">
        <v>19416416</v>
      </c>
      <c r="G33" s="161">
        <f>ROUND(F33*D33,0)</f>
        <v>19416416</v>
      </c>
      <c r="I33" s="162"/>
    </row>
    <row r="34" spans="1:9" ht="15" thickBot="1">
      <c r="A34" s="60" t="s">
        <v>42</v>
      </c>
      <c r="B34" s="61"/>
      <c r="C34" s="66" t="s">
        <v>202</v>
      </c>
      <c r="D34" s="67">
        <v>12</v>
      </c>
      <c r="E34" s="68" t="s">
        <v>2</v>
      </c>
      <c r="F34" s="161">
        <v>414209</v>
      </c>
      <c r="G34" s="161">
        <f>ROUND(F34*D34,0)</f>
        <v>4970508</v>
      </c>
      <c r="I34" s="162"/>
    </row>
    <row r="35" spans="1:9" ht="15" thickBot="1">
      <c r="A35" s="60" t="s">
        <v>43</v>
      </c>
      <c r="B35" s="61"/>
      <c r="C35" s="66" t="s">
        <v>201</v>
      </c>
      <c r="D35" s="67">
        <v>12</v>
      </c>
      <c r="E35" s="68" t="s">
        <v>2</v>
      </c>
      <c r="F35" s="161">
        <v>414209</v>
      </c>
      <c r="G35" s="161">
        <f>ROUND(F35*D35,0)</f>
        <v>4970508</v>
      </c>
      <c r="I35" s="162"/>
    </row>
    <row r="36" spans="1:9" ht="129" thickBot="1">
      <c r="A36" s="60" t="s">
        <v>46</v>
      </c>
      <c r="B36" s="61"/>
      <c r="C36" s="66" t="s">
        <v>221</v>
      </c>
      <c r="D36" s="67">
        <v>1</v>
      </c>
      <c r="E36" s="68" t="s">
        <v>4</v>
      </c>
      <c r="F36" s="161">
        <v>9070266</v>
      </c>
      <c r="G36" s="161">
        <f>ROUND(F36*D36,0)</f>
        <v>9070266</v>
      </c>
      <c r="I36" s="162"/>
    </row>
    <row r="37" spans="1:9" ht="15.75" thickBot="1">
      <c r="A37" s="367" t="s">
        <v>431</v>
      </c>
      <c r="B37" s="368"/>
      <c r="C37" s="368"/>
      <c r="D37" s="368"/>
      <c r="E37" s="369"/>
      <c r="F37" s="139"/>
      <c r="G37" s="139">
        <f>SUM(G32:G36)</f>
        <v>38427698</v>
      </c>
      <c r="H37" s="167"/>
      <c r="I37" s="162"/>
    </row>
    <row r="38" spans="1:9" ht="15.75" thickBot="1">
      <c r="A38" s="44"/>
      <c r="B38" s="44"/>
      <c r="C38" s="44"/>
      <c r="D38" s="44"/>
      <c r="E38" s="24"/>
      <c r="F38" s="143"/>
      <c r="G38" s="143"/>
      <c r="I38" s="162"/>
    </row>
    <row r="39" spans="1:9" ht="15.75" thickBot="1">
      <c r="A39" s="56">
        <v>5</v>
      </c>
      <c r="B39" s="270" t="s">
        <v>463</v>
      </c>
      <c r="C39" s="57"/>
      <c r="D39" s="65"/>
      <c r="E39" s="59"/>
      <c r="F39" s="160"/>
      <c r="G39" s="160"/>
      <c r="I39" s="162"/>
    </row>
    <row r="40" spans="1:9" ht="43.5" thickBot="1">
      <c r="A40" s="60" t="s">
        <v>57</v>
      </c>
      <c r="B40" s="61"/>
      <c r="C40" s="66" t="s">
        <v>217</v>
      </c>
      <c r="D40" s="67">
        <v>6</v>
      </c>
      <c r="E40" s="68" t="s">
        <v>2</v>
      </c>
      <c r="F40" s="161">
        <v>2721080</v>
      </c>
      <c r="G40" s="161">
        <f t="shared" ref="G40:G45" si="1">ROUND(F40*D40,0)</f>
        <v>16326480</v>
      </c>
      <c r="I40" s="162"/>
    </row>
    <row r="41" spans="1:9" ht="87" customHeight="1" thickBot="1">
      <c r="A41" s="60" t="s">
        <v>58</v>
      </c>
      <c r="B41" s="61"/>
      <c r="C41" s="70" t="s">
        <v>358</v>
      </c>
      <c r="D41" s="67">
        <v>1</v>
      </c>
      <c r="E41" s="68" t="s">
        <v>2</v>
      </c>
      <c r="F41" s="161">
        <v>4383962</v>
      </c>
      <c r="G41" s="161">
        <f t="shared" si="1"/>
        <v>4383962</v>
      </c>
      <c r="I41" s="162"/>
    </row>
    <row r="42" spans="1:9" ht="100.5" thickBot="1">
      <c r="A42" s="60" t="s">
        <v>59</v>
      </c>
      <c r="B42" s="61"/>
      <c r="C42" s="66" t="s">
        <v>218</v>
      </c>
      <c r="D42" s="67">
        <v>1</v>
      </c>
      <c r="E42" s="68" t="s">
        <v>192</v>
      </c>
      <c r="F42" s="161">
        <v>33862326</v>
      </c>
      <c r="G42" s="161">
        <f t="shared" si="1"/>
        <v>33862326</v>
      </c>
      <c r="I42" s="162"/>
    </row>
    <row r="43" spans="1:9" ht="143.25" thickBot="1">
      <c r="A43" s="60" t="s">
        <v>60</v>
      </c>
      <c r="B43" s="61"/>
      <c r="C43" s="66" t="s">
        <v>219</v>
      </c>
      <c r="D43" s="67">
        <v>6</v>
      </c>
      <c r="E43" s="68" t="s">
        <v>2</v>
      </c>
      <c r="F43" s="161">
        <v>4226744</v>
      </c>
      <c r="G43" s="161">
        <f t="shared" si="1"/>
        <v>25360464</v>
      </c>
      <c r="H43" s="273"/>
      <c r="I43" s="162"/>
    </row>
    <row r="44" spans="1:9" ht="143.25" thickBot="1">
      <c r="A44" s="60" t="s">
        <v>61</v>
      </c>
      <c r="B44" s="61"/>
      <c r="C44" s="66" t="s">
        <v>359</v>
      </c>
      <c r="D44" s="67">
        <v>1</v>
      </c>
      <c r="E44" s="68" t="s">
        <v>192</v>
      </c>
      <c r="F44" s="161">
        <v>5744502</v>
      </c>
      <c r="G44" s="161">
        <f t="shared" si="1"/>
        <v>5744502</v>
      </c>
      <c r="H44" s="273"/>
      <c r="I44" s="162"/>
    </row>
    <row r="45" spans="1:9" ht="86.25" thickBot="1">
      <c r="A45" s="60" t="s">
        <v>149</v>
      </c>
      <c r="B45" s="71"/>
      <c r="C45" s="72" t="s">
        <v>360</v>
      </c>
      <c r="D45" s="60">
        <v>1</v>
      </c>
      <c r="E45" s="60" t="s">
        <v>192</v>
      </c>
      <c r="F45" s="161">
        <v>3023327</v>
      </c>
      <c r="G45" s="161">
        <f t="shared" si="1"/>
        <v>3023327</v>
      </c>
      <c r="I45" s="162"/>
    </row>
    <row r="46" spans="1:9" ht="15.75" thickBot="1">
      <c r="A46" s="367" t="s">
        <v>431</v>
      </c>
      <c r="B46" s="368"/>
      <c r="C46" s="368"/>
      <c r="D46" s="368"/>
      <c r="E46" s="369"/>
      <c r="F46" s="139"/>
      <c r="G46" s="139">
        <f>SUM(G40:G45)</f>
        <v>88701061</v>
      </c>
      <c r="H46" s="167"/>
      <c r="I46" s="162"/>
    </row>
    <row r="47" spans="1:9" s="110" customFormat="1" ht="15.75" thickBot="1">
      <c r="A47" s="109"/>
      <c r="B47" s="109"/>
      <c r="C47" s="109"/>
      <c r="D47" s="109"/>
      <c r="E47" s="109"/>
      <c r="F47" s="143"/>
      <c r="G47" s="162"/>
    </row>
    <row r="48" spans="1:9" ht="15.75" customHeight="1" thickBot="1">
      <c r="A48" s="60">
        <v>1</v>
      </c>
      <c r="B48" s="392" t="str">
        <f>+B8</f>
        <v>SUMINISTRO E INSTALACION UPS - PDU - RACK PDU</v>
      </c>
      <c r="C48" s="393"/>
      <c r="D48" s="394"/>
      <c r="E48" s="275"/>
      <c r="F48" s="144">
        <f>G12</f>
        <v>674301716</v>
      </c>
      <c r="G48" s="272"/>
    </row>
    <row r="49" spans="1:9" ht="15.75" customHeight="1" thickBot="1">
      <c r="A49" s="60">
        <v>2</v>
      </c>
      <c r="B49" s="392" t="str">
        <f>+B14</f>
        <v>SUMINISTRO E INSTALACION SISTEMA DE REFRIGERACION</v>
      </c>
      <c r="C49" s="393"/>
      <c r="D49" s="394"/>
      <c r="E49" s="275"/>
      <c r="F49" s="144">
        <f>G20</f>
        <v>562410912</v>
      </c>
      <c r="G49" s="272"/>
    </row>
    <row r="50" spans="1:9" ht="15.75" customHeight="1" thickBot="1">
      <c r="A50" s="60">
        <v>3</v>
      </c>
      <c r="B50" s="392" t="str">
        <f>+B22</f>
        <v>SUMINISTRO E INSTALACION RACKS Y ACCESORIOS</v>
      </c>
      <c r="C50" s="393"/>
      <c r="D50" s="394"/>
      <c r="E50" s="275"/>
      <c r="F50" s="144">
        <f>G29</f>
        <v>123283142</v>
      </c>
      <c r="G50" s="272"/>
    </row>
    <row r="51" spans="1:9" ht="30" customHeight="1" thickBot="1">
      <c r="A51" s="60">
        <v>4</v>
      </c>
      <c r="B51" s="392" t="str">
        <f>+B31</f>
        <v>SUMINISTRO E INSTALACION PLATAFORMA DE GESTIÓN Y MONITOREO DEL DATA CENTER</v>
      </c>
      <c r="C51" s="393"/>
      <c r="D51" s="394"/>
      <c r="E51" s="275"/>
      <c r="F51" s="144">
        <f>G37</f>
        <v>38427698</v>
      </c>
      <c r="G51" s="281"/>
    </row>
    <row r="52" spans="1:9" ht="15.75" thickBot="1">
      <c r="A52" s="60">
        <v>5</v>
      </c>
      <c r="B52" s="392" t="str">
        <f>+B39</f>
        <v>SUMINISTRO E INSTALACION SISTEMAS DE CCTV Y CONTROL DE ACCESO</v>
      </c>
      <c r="C52" s="393"/>
      <c r="D52" s="394"/>
      <c r="E52" s="275"/>
      <c r="F52" s="144">
        <f>G46</f>
        <v>88701061</v>
      </c>
      <c r="G52" s="272"/>
    </row>
    <row r="53" spans="1:9" ht="15" thickBot="1">
      <c r="A53" s="17"/>
      <c r="B53" s="18"/>
      <c r="C53" s="19"/>
      <c r="D53" s="20"/>
      <c r="E53" s="21"/>
      <c r="F53" s="163"/>
    </row>
    <row r="54" spans="1:9" ht="15.75" thickBot="1">
      <c r="A54" s="397" t="s">
        <v>5</v>
      </c>
      <c r="B54" s="397"/>
      <c r="C54" s="9" t="s">
        <v>405</v>
      </c>
      <c r="D54" s="274"/>
      <c r="E54" s="68"/>
      <c r="F54" s="146">
        <f>SUM(F48:F53)</f>
        <v>1487124529</v>
      </c>
      <c r="G54" s="167"/>
    </row>
    <row r="55" spans="1:9" ht="15.75" thickBot="1">
      <c r="A55" s="397"/>
      <c r="B55" s="397"/>
      <c r="C55" s="9" t="s">
        <v>435</v>
      </c>
      <c r="D55" s="274"/>
      <c r="E55" s="265">
        <v>0.18</v>
      </c>
      <c r="F55" s="146">
        <f>ROUND(F$54*$E55,0)</f>
        <v>267682415</v>
      </c>
      <c r="G55" s="38"/>
    </row>
    <row r="56" spans="1:9" s="219" customFormat="1" ht="15.75" thickBot="1">
      <c r="A56" s="397"/>
      <c r="B56" s="397"/>
      <c r="C56" s="9" t="s">
        <v>436</v>
      </c>
      <c r="D56" s="274"/>
      <c r="E56" s="265">
        <v>0.05</v>
      </c>
      <c r="F56" s="146">
        <f>ROUND(F$54*$E56,0)</f>
        <v>74356226</v>
      </c>
    </row>
    <row r="57" spans="1:9" s="219" customFormat="1" ht="15.75" thickBot="1">
      <c r="A57" s="397"/>
      <c r="B57" s="397"/>
      <c r="C57" s="9" t="s">
        <v>437</v>
      </c>
      <c r="D57" s="274"/>
      <c r="E57" s="265">
        <v>0.02</v>
      </c>
      <c r="F57" s="146">
        <f>ROUND(F$54*$E57,0)</f>
        <v>29742491</v>
      </c>
    </row>
    <row r="58" spans="1:9" s="219" customFormat="1" ht="15.75" thickBot="1">
      <c r="A58" s="397"/>
      <c r="B58" s="397"/>
      <c r="C58" s="9" t="s">
        <v>438</v>
      </c>
      <c r="D58" s="274"/>
      <c r="E58" s="265">
        <v>0.25</v>
      </c>
      <c r="F58" s="146">
        <f>SUM(F55:F57)</f>
        <v>371781132</v>
      </c>
    </row>
    <row r="59" spans="1:9" s="219" customFormat="1" ht="15.75" thickBot="1">
      <c r="A59" s="397"/>
      <c r="B59" s="397"/>
      <c r="C59" s="9" t="s">
        <v>440</v>
      </c>
      <c r="D59" s="274"/>
      <c r="E59" s="265"/>
      <c r="F59" s="146">
        <f>+F54+F58</f>
        <v>1858905661</v>
      </c>
    </row>
    <row r="60" spans="1:9" s="219" customFormat="1" ht="15.75" thickBot="1">
      <c r="A60" s="397"/>
      <c r="B60" s="397"/>
      <c r="C60" s="9" t="s">
        <v>439</v>
      </c>
      <c r="D60" s="274"/>
      <c r="E60" s="265">
        <v>0.19</v>
      </c>
      <c r="F60" s="146">
        <f>ROUND(F$54*$E56*$E60,0)</f>
        <v>14127683</v>
      </c>
      <c r="I60" s="162"/>
    </row>
    <row r="61" spans="1:9" ht="15.75" thickBot="1">
      <c r="A61" s="397"/>
      <c r="B61" s="397"/>
      <c r="C61" s="9" t="s">
        <v>464</v>
      </c>
      <c r="D61" s="274"/>
      <c r="E61" s="10"/>
      <c r="F61" s="146">
        <f>SUM(F59:F60)</f>
        <v>1873033344</v>
      </c>
      <c r="G61" s="38"/>
    </row>
    <row r="63" spans="1:9" s="23" customFormat="1">
      <c r="E63" s="37"/>
      <c r="F63" s="164">
        <v>1873033344</v>
      </c>
    </row>
    <row r="64" spans="1:9" s="23" customFormat="1">
      <c r="A64" s="24"/>
      <c r="B64" s="25"/>
      <c r="C64" s="276"/>
      <c r="D64" s="276"/>
      <c r="E64" s="276"/>
      <c r="F64" s="162"/>
    </row>
    <row r="65" spans="1:9" s="23" customFormat="1" ht="15">
      <c r="C65" s="31"/>
      <c r="D65" s="31"/>
      <c r="E65" s="49"/>
      <c r="F65" s="209"/>
    </row>
    <row r="66" spans="1:9" s="23" customFormat="1">
      <c r="E66" s="37"/>
      <c r="F66" s="164"/>
      <c r="G66" s="164"/>
    </row>
    <row r="67" spans="1:9" s="23" customFormat="1">
      <c r="E67" s="37"/>
      <c r="F67" s="164"/>
      <c r="G67" s="164"/>
    </row>
    <row r="68" spans="1:9" s="23" customFormat="1" ht="15">
      <c r="A68" s="398"/>
      <c r="B68" s="398"/>
      <c r="C68" s="398"/>
      <c r="D68" s="398"/>
      <c r="E68" s="398"/>
      <c r="F68" s="398"/>
      <c r="G68" s="143"/>
    </row>
    <row r="69" spans="1:9" s="23" customFormat="1">
      <c r="A69" s="24"/>
      <c r="B69" s="25"/>
      <c r="C69" s="26"/>
      <c r="D69" s="27"/>
      <c r="E69" s="28"/>
      <c r="F69" s="162"/>
      <c r="G69" s="162"/>
      <c r="I69" s="153"/>
    </row>
    <row r="70" spans="1:9" s="23" customFormat="1" ht="15">
      <c r="A70" s="24"/>
      <c r="B70" s="395"/>
      <c r="C70" s="396"/>
      <c r="D70" s="401"/>
      <c r="E70" s="401"/>
      <c r="F70" s="401"/>
      <c r="G70" s="165"/>
    </row>
    <row r="71" spans="1:9" s="23" customFormat="1" ht="15">
      <c r="A71" s="24"/>
      <c r="B71" s="395"/>
      <c r="C71" s="396"/>
      <c r="D71" s="401"/>
      <c r="E71" s="401"/>
      <c r="F71" s="401"/>
      <c r="G71" s="165"/>
    </row>
    <row r="72" spans="1:9" s="23" customFormat="1" ht="15">
      <c r="A72" s="24"/>
      <c r="B72" s="395"/>
      <c r="C72" s="396"/>
      <c r="D72" s="401"/>
      <c r="E72" s="401"/>
      <c r="F72" s="401"/>
      <c r="G72" s="165"/>
    </row>
    <row r="73" spans="1:9" s="23" customFormat="1" ht="15">
      <c r="A73" s="24"/>
      <c r="B73" s="395"/>
      <c r="C73" s="396"/>
      <c r="D73" s="401"/>
      <c r="E73" s="401"/>
      <c r="F73" s="401"/>
      <c r="G73" s="165"/>
    </row>
    <row r="74" spans="1:9" s="23" customFormat="1" ht="15">
      <c r="A74" s="24"/>
      <c r="B74" s="395"/>
      <c r="C74" s="396"/>
      <c r="D74" s="401"/>
      <c r="E74" s="401"/>
      <c r="F74" s="401"/>
      <c r="G74" s="165"/>
    </row>
    <row r="75" spans="1:9" s="23" customFormat="1" ht="15">
      <c r="A75" s="24"/>
      <c r="B75" s="395"/>
      <c r="C75" s="396"/>
      <c r="D75" s="401"/>
      <c r="E75" s="401"/>
      <c r="F75" s="401"/>
      <c r="G75" s="165"/>
    </row>
    <row r="76" spans="1:9" s="23" customFormat="1" ht="15">
      <c r="A76" s="24"/>
      <c r="B76" s="395"/>
      <c r="C76" s="396"/>
      <c r="D76" s="401"/>
      <c r="E76" s="401"/>
      <c r="F76" s="401"/>
      <c r="G76" s="165"/>
    </row>
    <row r="77" spans="1:9" s="23" customFormat="1" ht="15">
      <c r="A77" s="24"/>
      <c r="B77" s="395"/>
      <c r="C77" s="396"/>
      <c r="D77" s="401"/>
      <c r="E77" s="401"/>
      <c r="F77" s="401"/>
      <c r="G77" s="165"/>
    </row>
    <row r="78" spans="1:9" s="23" customFormat="1">
      <c r="A78" s="24"/>
      <c r="B78" s="25"/>
      <c r="C78" s="26"/>
      <c r="D78" s="27"/>
      <c r="E78" s="28"/>
      <c r="F78" s="162"/>
      <c r="G78" s="162"/>
    </row>
    <row r="79" spans="1:9" s="31" customFormat="1" ht="15">
      <c r="A79" s="400"/>
      <c r="B79" s="400"/>
      <c r="C79" s="30"/>
      <c r="D79" s="30"/>
      <c r="E79" s="28"/>
      <c r="F79" s="166"/>
      <c r="G79" s="166"/>
    </row>
    <row r="80" spans="1:9" s="31" customFormat="1" ht="15">
      <c r="A80" s="400"/>
      <c r="B80" s="400"/>
      <c r="C80" s="30"/>
      <c r="D80" s="30"/>
      <c r="E80" s="28"/>
      <c r="F80" s="166"/>
      <c r="G80" s="166"/>
    </row>
    <row r="81" spans="1:7" s="31" customFormat="1" ht="15">
      <c r="A81" s="400"/>
      <c r="B81" s="400"/>
      <c r="C81" s="30"/>
      <c r="D81" s="30"/>
      <c r="E81" s="28"/>
      <c r="F81" s="166"/>
      <c r="G81" s="166"/>
    </row>
    <row r="82" spans="1:7" s="31" customFormat="1" ht="15">
      <c r="A82" s="400"/>
      <c r="B82" s="400"/>
      <c r="C82" s="30"/>
      <c r="D82" s="30"/>
      <c r="E82" s="28"/>
      <c r="F82" s="166"/>
      <c r="G82" s="166"/>
    </row>
    <row r="83" spans="1:7" s="31" customFormat="1" ht="15">
      <c r="A83" s="400"/>
      <c r="B83" s="400"/>
      <c r="C83" s="30"/>
      <c r="D83" s="30"/>
      <c r="E83" s="28"/>
      <c r="F83" s="166"/>
      <c r="G83" s="166"/>
    </row>
    <row r="84" spans="1:7" s="31" customFormat="1" ht="15">
      <c r="A84" s="400"/>
      <c r="B84" s="400"/>
      <c r="C84" s="30"/>
      <c r="D84" s="30"/>
      <c r="E84" s="28"/>
      <c r="F84" s="166"/>
      <c r="G84" s="166"/>
    </row>
    <row r="85" spans="1:7" s="23" customFormat="1">
      <c r="E85" s="37"/>
      <c r="F85" s="164"/>
      <c r="G85" s="164"/>
    </row>
    <row r="86" spans="1:7" s="23" customFormat="1">
      <c r="E86" s="37"/>
      <c r="F86" s="164"/>
      <c r="G86" s="164"/>
    </row>
    <row r="87" spans="1:7" s="23" customFormat="1">
      <c r="E87" s="37"/>
      <c r="F87" s="164"/>
      <c r="G87" s="164"/>
    </row>
    <row r="88" spans="1:7" s="23" customFormat="1">
      <c r="E88" s="37"/>
      <c r="F88" s="164"/>
      <c r="G88" s="164"/>
    </row>
    <row r="804" spans="2:2">
      <c r="B804" s="402"/>
    </row>
    <row r="805" spans="2:2">
      <c r="B805" s="402"/>
    </row>
    <row r="806" spans="2:2">
      <c r="B806" s="402"/>
    </row>
  </sheetData>
  <mergeCells count="3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 ref="A12:E12"/>
    <mergeCell ref="A20:E20"/>
    <mergeCell ref="A29:E29"/>
    <mergeCell ref="A37:E37"/>
    <mergeCell ref="A46:E46"/>
    <mergeCell ref="A1:G1"/>
    <mergeCell ref="A2:G2"/>
    <mergeCell ref="A3:G3"/>
    <mergeCell ref="A4:G4"/>
    <mergeCell ref="A5:B5"/>
    <mergeCell ref="C5:E5"/>
    <mergeCell ref="B49:D49"/>
    <mergeCell ref="B50:D50"/>
    <mergeCell ref="B51:D51"/>
    <mergeCell ref="B52:D52"/>
    <mergeCell ref="B76:C76"/>
    <mergeCell ref="B74:C74"/>
    <mergeCell ref="A54:B61"/>
    <mergeCell ref="A68:F68"/>
    <mergeCell ref="B72:C72"/>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84" zoomScaleNormal="80" workbookViewId="0">
      <selection activeCell="A2" sqref="A2:G2"/>
    </sheetView>
  </sheetViews>
  <sheetFormatPr baseColWidth="10" defaultColWidth="11.42578125" defaultRowHeight="15"/>
  <cols>
    <col min="1" max="1" width="9.5703125" style="5" customWidth="1"/>
    <col min="2" max="2" width="22" style="5" customWidth="1"/>
    <col min="3" max="3" width="55.42578125" style="5" customWidth="1"/>
    <col min="4" max="4" width="11.42578125" style="5"/>
    <col min="5" max="5" width="17.42578125" style="5" bestFit="1" customWidth="1"/>
    <col min="6" max="6" width="16.5703125" style="223" customWidth="1"/>
    <col min="7" max="7" width="22.140625" style="223" customWidth="1"/>
    <col min="8" max="8" width="7.28515625" style="126" customWidth="1"/>
    <col min="9" max="9" width="23.28515625" style="5" customWidth="1"/>
    <col min="10" max="16384" width="11.42578125" style="5"/>
  </cols>
  <sheetData>
    <row r="1" spans="1:9">
      <c r="A1" s="403" t="s">
        <v>118</v>
      </c>
      <c r="B1" s="403"/>
      <c r="C1" s="403"/>
      <c r="D1" s="403"/>
      <c r="E1" s="403"/>
      <c r="F1" s="403"/>
      <c r="G1" s="403"/>
    </row>
    <row r="2" spans="1:9">
      <c r="A2" s="403" t="s">
        <v>487</v>
      </c>
      <c r="B2" s="403"/>
      <c r="C2" s="403"/>
      <c r="D2" s="403"/>
      <c r="E2" s="403"/>
      <c r="F2" s="403"/>
      <c r="G2" s="403"/>
    </row>
    <row r="3" spans="1:9">
      <c r="A3" s="403" t="s">
        <v>121</v>
      </c>
      <c r="B3" s="403"/>
      <c r="C3" s="403"/>
      <c r="D3" s="403"/>
      <c r="E3" s="403"/>
      <c r="F3" s="403"/>
      <c r="G3" s="403"/>
    </row>
    <row r="4" spans="1:9">
      <c r="A4" s="403" t="s">
        <v>120</v>
      </c>
      <c r="B4" s="403"/>
      <c r="C4" s="403"/>
      <c r="D4" s="403"/>
      <c r="E4" s="403"/>
      <c r="F4" s="403"/>
      <c r="G4" s="403"/>
    </row>
    <row r="5" spans="1:9" ht="50.25" customHeight="1">
      <c r="A5" s="370" t="s">
        <v>67</v>
      </c>
      <c r="B5" s="370"/>
      <c r="C5" s="370" t="s">
        <v>122</v>
      </c>
      <c r="D5" s="370"/>
      <c r="E5" s="370"/>
    </row>
    <row r="6" spans="1:9" ht="24.75" customHeight="1" thickBot="1"/>
    <row r="7" spans="1:9" ht="82.5" customHeight="1" thickBot="1">
      <c r="A7" s="404" t="s">
        <v>465</v>
      </c>
      <c r="B7" s="405"/>
      <c r="C7" s="405"/>
      <c r="D7" s="405"/>
      <c r="E7" s="405"/>
      <c r="F7" s="405"/>
      <c r="G7" s="406"/>
      <c r="H7" s="170"/>
    </row>
    <row r="8" spans="1:9" ht="54.75" customHeight="1" thickBot="1">
      <c r="A8" s="123" t="s">
        <v>6</v>
      </c>
      <c r="B8" s="123" t="s">
        <v>7</v>
      </c>
      <c r="C8" s="123" t="s">
        <v>8</v>
      </c>
      <c r="D8" s="123" t="s">
        <v>467</v>
      </c>
      <c r="E8" s="123" t="s">
        <v>466</v>
      </c>
      <c r="F8" s="224" t="s">
        <v>0</v>
      </c>
      <c r="G8" s="224" t="s">
        <v>1</v>
      </c>
      <c r="H8" s="170"/>
    </row>
    <row r="9" spans="1:9" ht="15.75" customHeight="1" thickBot="1">
      <c r="A9" s="221">
        <v>2</v>
      </c>
      <c r="B9" s="284" t="s">
        <v>469</v>
      </c>
      <c r="C9" s="282"/>
      <c r="D9" s="282"/>
      <c r="E9" s="282"/>
      <c r="F9" s="224"/>
      <c r="G9" s="224"/>
      <c r="H9" s="170"/>
    </row>
    <row r="10" spans="1:9" ht="76.5" customHeight="1" thickBot="1">
      <c r="A10" s="60" t="s">
        <v>13</v>
      </c>
      <c r="B10" s="61"/>
      <c r="C10" s="69" t="s">
        <v>152</v>
      </c>
      <c r="D10" s="67">
        <v>1</v>
      </c>
      <c r="E10" s="142" t="s">
        <v>2</v>
      </c>
      <c r="F10" s="222">
        <v>4707232</v>
      </c>
      <c r="G10" s="222">
        <f>ROUND(F10*D10,0)</f>
        <v>4707232</v>
      </c>
      <c r="H10" s="170"/>
      <c r="I10" s="162"/>
    </row>
    <row r="11" spans="1:9" ht="15.75" thickBot="1">
      <c r="A11" s="60" t="s">
        <v>14</v>
      </c>
      <c r="B11" s="61"/>
      <c r="C11" s="69" t="s">
        <v>85</v>
      </c>
      <c r="D11" s="67">
        <v>2</v>
      </c>
      <c r="E11" s="142" t="s">
        <v>2</v>
      </c>
      <c r="F11" s="222">
        <v>60089</v>
      </c>
      <c r="G11" s="222">
        <f t="shared" ref="G11:G35" si="0">ROUND(F11*D11,0)</f>
        <v>120178</v>
      </c>
      <c r="H11" s="170"/>
      <c r="I11" s="162"/>
    </row>
    <row r="12" spans="1:9" ht="84.75" customHeight="1" thickBot="1">
      <c r="A12" s="60" t="s">
        <v>15</v>
      </c>
      <c r="B12" s="61"/>
      <c r="C12" s="75" t="s">
        <v>353</v>
      </c>
      <c r="D12" s="67">
        <v>1</v>
      </c>
      <c r="E12" s="142" t="s">
        <v>2</v>
      </c>
      <c r="F12" s="222">
        <v>9271649</v>
      </c>
      <c r="G12" s="222">
        <f t="shared" si="0"/>
        <v>9271649</v>
      </c>
      <c r="H12" s="170"/>
      <c r="I12" s="162"/>
    </row>
    <row r="13" spans="1:9" ht="29.25" thickBot="1">
      <c r="A13" s="60" t="s">
        <v>16</v>
      </c>
      <c r="B13" s="61"/>
      <c r="C13" s="75" t="s">
        <v>87</v>
      </c>
      <c r="D13" s="67">
        <v>280</v>
      </c>
      <c r="E13" s="142" t="s">
        <v>2</v>
      </c>
      <c r="F13" s="222">
        <v>116853</v>
      </c>
      <c r="G13" s="222">
        <f t="shared" si="0"/>
        <v>32718840</v>
      </c>
      <c r="H13" s="170"/>
      <c r="I13" s="162"/>
    </row>
    <row r="14" spans="1:9" ht="29.25" thickBot="1">
      <c r="A14" s="60" t="s">
        <v>17</v>
      </c>
      <c r="B14" s="61"/>
      <c r="C14" s="75" t="s">
        <v>354</v>
      </c>
      <c r="D14" s="67">
        <v>1</v>
      </c>
      <c r="E14" s="142" t="s">
        <v>2</v>
      </c>
      <c r="F14" s="222">
        <v>1010236</v>
      </c>
      <c r="G14" s="222">
        <f t="shared" si="0"/>
        <v>1010236</v>
      </c>
      <c r="H14" s="170"/>
      <c r="I14" s="162"/>
    </row>
    <row r="15" spans="1:9" ht="15.75" thickBot="1">
      <c r="A15" s="60" t="s">
        <v>18</v>
      </c>
      <c r="B15" s="61"/>
      <c r="C15" s="69" t="s">
        <v>89</v>
      </c>
      <c r="D15" s="67">
        <v>1</v>
      </c>
      <c r="E15" s="142" t="s">
        <v>2</v>
      </c>
      <c r="F15" s="222">
        <v>1399453</v>
      </c>
      <c r="G15" s="222">
        <f t="shared" si="0"/>
        <v>1399453</v>
      </c>
      <c r="H15" s="170"/>
      <c r="I15" s="162"/>
    </row>
    <row r="16" spans="1:9" ht="15.75" thickBot="1">
      <c r="A16" s="60" t="s">
        <v>19</v>
      </c>
      <c r="B16" s="61"/>
      <c r="C16" s="69" t="s">
        <v>90</v>
      </c>
      <c r="D16" s="67">
        <v>1</v>
      </c>
      <c r="E16" s="142" t="s">
        <v>2</v>
      </c>
      <c r="F16" s="222">
        <v>130857</v>
      </c>
      <c r="G16" s="222">
        <f t="shared" si="0"/>
        <v>130857</v>
      </c>
      <c r="H16" s="170"/>
      <c r="I16" s="162"/>
    </row>
    <row r="17" spans="1:9" ht="15.75" thickBot="1">
      <c r="A17" s="60" t="s">
        <v>20</v>
      </c>
      <c r="B17" s="61"/>
      <c r="C17" s="69" t="s">
        <v>91</v>
      </c>
      <c r="D17" s="67">
        <v>1</v>
      </c>
      <c r="E17" s="142" t="s">
        <v>2</v>
      </c>
      <c r="F17" s="222">
        <v>229140</v>
      </c>
      <c r="G17" s="222">
        <f t="shared" si="0"/>
        <v>229140</v>
      </c>
      <c r="H17" s="170"/>
      <c r="I17" s="162"/>
    </row>
    <row r="18" spans="1:9" ht="30" customHeight="1" thickBot="1">
      <c r="A18" s="60" t="s">
        <v>21</v>
      </c>
      <c r="B18" s="61"/>
      <c r="C18" s="69" t="s">
        <v>92</v>
      </c>
      <c r="D18" s="67">
        <v>2</v>
      </c>
      <c r="E18" s="142" t="s">
        <v>2</v>
      </c>
      <c r="F18" s="222">
        <v>927822</v>
      </c>
      <c r="G18" s="222">
        <f t="shared" si="0"/>
        <v>1855644</v>
      </c>
      <c r="H18" s="170"/>
      <c r="I18" s="162"/>
    </row>
    <row r="19" spans="1:9" ht="15.75" thickBot="1">
      <c r="A19" s="60" t="s">
        <v>22</v>
      </c>
      <c r="B19" s="61"/>
      <c r="C19" s="69" t="s">
        <v>93</v>
      </c>
      <c r="D19" s="67">
        <v>1</v>
      </c>
      <c r="E19" s="142" t="s">
        <v>2</v>
      </c>
      <c r="F19" s="222">
        <v>202196</v>
      </c>
      <c r="G19" s="222">
        <f t="shared" si="0"/>
        <v>202196</v>
      </c>
      <c r="H19" s="170"/>
      <c r="I19" s="162"/>
    </row>
    <row r="20" spans="1:9" ht="43.5" thickBot="1">
      <c r="A20" s="60" t="s">
        <v>23</v>
      </c>
      <c r="B20" s="61"/>
      <c r="C20" s="69" t="s">
        <v>94</v>
      </c>
      <c r="D20" s="67">
        <v>1</v>
      </c>
      <c r="E20" s="142" t="s">
        <v>2</v>
      </c>
      <c r="F20" s="222">
        <v>398356</v>
      </c>
      <c r="G20" s="222">
        <f t="shared" si="0"/>
        <v>398356</v>
      </c>
      <c r="H20" s="170"/>
      <c r="I20" s="162"/>
    </row>
    <row r="21" spans="1:9" ht="43.5" thickBot="1">
      <c r="A21" s="60" t="s">
        <v>123</v>
      </c>
      <c r="B21" s="61"/>
      <c r="C21" s="69" t="s">
        <v>95</v>
      </c>
      <c r="D21" s="67">
        <v>1</v>
      </c>
      <c r="E21" s="142" t="s">
        <v>2</v>
      </c>
      <c r="F21" s="222">
        <v>995630</v>
      </c>
      <c r="G21" s="222">
        <f t="shared" si="0"/>
        <v>995630</v>
      </c>
      <c r="H21" s="170"/>
      <c r="I21" s="162"/>
    </row>
    <row r="22" spans="1:9" ht="29.25" thickBot="1">
      <c r="A22" s="60" t="s">
        <v>124</v>
      </c>
      <c r="B22" s="61"/>
      <c r="C22" s="69" t="s">
        <v>96</v>
      </c>
      <c r="D22" s="67">
        <v>6</v>
      </c>
      <c r="E22" s="142" t="s">
        <v>2</v>
      </c>
      <c r="F22" s="222">
        <v>362142</v>
      </c>
      <c r="G22" s="222">
        <f t="shared" si="0"/>
        <v>2172852</v>
      </c>
      <c r="H22" s="170"/>
      <c r="I22" s="162"/>
    </row>
    <row r="23" spans="1:9" ht="29.25" thickBot="1">
      <c r="A23" s="60" t="s">
        <v>125</v>
      </c>
      <c r="B23" s="61"/>
      <c r="C23" s="69" t="s">
        <v>97</v>
      </c>
      <c r="D23" s="67">
        <v>1</v>
      </c>
      <c r="E23" s="142" t="s">
        <v>2</v>
      </c>
      <c r="F23" s="222">
        <v>319677</v>
      </c>
      <c r="G23" s="222">
        <f t="shared" si="0"/>
        <v>319677</v>
      </c>
      <c r="H23" s="170"/>
      <c r="I23" s="162"/>
    </row>
    <row r="24" spans="1:9" ht="43.5" thickBot="1">
      <c r="A24" s="60" t="s">
        <v>126</v>
      </c>
      <c r="B24" s="61"/>
      <c r="C24" s="69" t="s">
        <v>98</v>
      </c>
      <c r="D24" s="67">
        <v>1</v>
      </c>
      <c r="E24" s="142" t="s">
        <v>2</v>
      </c>
      <c r="F24" s="222">
        <v>500100</v>
      </c>
      <c r="G24" s="222">
        <f t="shared" si="0"/>
        <v>500100</v>
      </c>
      <c r="H24" s="170"/>
      <c r="I24" s="162"/>
    </row>
    <row r="25" spans="1:9" ht="28.5" customHeight="1" thickBot="1">
      <c r="A25" s="60" t="s">
        <v>127</v>
      </c>
      <c r="B25" s="61"/>
      <c r="C25" s="69" t="s">
        <v>99</v>
      </c>
      <c r="D25" s="67">
        <v>205</v>
      </c>
      <c r="E25" s="142" t="s">
        <v>3</v>
      </c>
      <c r="F25" s="222">
        <v>3688</v>
      </c>
      <c r="G25" s="222">
        <f t="shared" si="0"/>
        <v>756040</v>
      </c>
      <c r="H25" s="170"/>
      <c r="I25" s="162"/>
    </row>
    <row r="26" spans="1:9" ht="15" customHeight="1" thickBot="1">
      <c r="A26" s="60" t="s">
        <v>128</v>
      </c>
      <c r="B26" s="61"/>
      <c r="C26" s="69" t="s">
        <v>100</v>
      </c>
      <c r="D26" s="67">
        <v>10</v>
      </c>
      <c r="E26" s="142" t="s">
        <v>3</v>
      </c>
      <c r="F26" s="222">
        <v>34482</v>
      </c>
      <c r="G26" s="222">
        <f t="shared" si="0"/>
        <v>344820</v>
      </c>
      <c r="H26" s="170"/>
      <c r="I26" s="162"/>
    </row>
    <row r="27" spans="1:9" ht="15" customHeight="1" thickBot="1">
      <c r="A27" s="60" t="s">
        <v>129</v>
      </c>
      <c r="B27" s="61"/>
      <c r="C27" s="69" t="s">
        <v>101</v>
      </c>
      <c r="D27" s="67">
        <v>12</v>
      </c>
      <c r="E27" s="142" t="s">
        <v>3</v>
      </c>
      <c r="F27" s="222">
        <v>6053</v>
      </c>
      <c r="G27" s="222">
        <f t="shared" si="0"/>
        <v>72636</v>
      </c>
      <c r="H27" s="170"/>
      <c r="I27" s="162"/>
    </row>
    <row r="28" spans="1:9" ht="15" customHeight="1" thickBot="1">
      <c r="A28" s="60" t="s">
        <v>130</v>
      </c>
      <c r="B28" s="61"/>
      <c r="C28" s="69" t="s">
        <v>102</v>
      </c>
      <c r="D28" s="67">
        <v>2</v>
      </c>
      <c r="E28" s="142" t="s">
        <v>2</v>
      </c>
      <c r="F28" s="222">
        <v>766423</v>
      </c>
      <c r="G28" s="222">
        <f t="shared" si="0"/>
        <v>1532846</v>
      </c>
      <c r="H28" s="170"/>
      <c r="I28" s="162"/>
    </row>
    <row r="29" spans="1:9" ht="15" customHeight="1" thickBot="1">
      <c r="A29" s="60" t="s">
        <v>131</v>
      </c>
      <c r="B29" s="61"/>
      <c r="C29" s="69" t="s">
        <v>103</v>
      </c>
      <c r="D29" s="67">
        <v>6</v>
      </c>
      <c r="E29" s="142" t="s">
        <v>2</v>
      </c>
      <c r="F29" s="222">
        <v>166620</v>
      </c>
      <c r="G29" s="222">
        <f t="shared" si="0"/>
        <v>999720</v>
      </c>
      <c r="H29" s="170"/>
      <c r="I29" s="162"/>
    </row>
    <row r="30" spans="1:9" ht="15" customHeight="1" thickBot="1">
      <c r="A30" s="60" t="s">
        <v>132</v>
      </c>
      <c r="B30" s="61"/>
      <c r="C30" s="69" t="s">
        <v>104</v>
      </c>
      <c r="D30" s="67">
        <v>1</v>
      </c>
      <c r="E30" s="142" t="s">
        <v>192</v>
      </c>
      <c r="F30" s="222">
        <v>1161176</v>
      </c>
      <c r="G30" s="222">
        <f t="shared" si="0"/>
        <v>1161176</v>
      </c>
      <c r="H30" s="170"/>
      <c r="I30" s="162"/>
    </row>
    <row r="31" spans="1:9" ht="29.25" thickBot="1">
      <c r="A31" s="60" t="s">
        <v>133</v>
      </c>
      <c r="B31" s="61"/>
      <c r="C31" s="69" t="s">
        <v>105</v>
      </c>
      <c r="D31" s="67">
        <v>2</v>
      </c>
      <c r="E31" s="142" t="s">
        <v>192</v>
      </c>
      <c r="F31" s="222">
        <v>875139</v>
      </c>
      <c r="G31" s="222">
        <f t="shared" si="0"/>
        <v>1750278</v>
      </c>
      <c r="H31" s="170"/>
      <c r="I31" s="162"/>
    </row>
    <row r="32" spans="1:9" ht="15.75" thickBot="1">
      <c r="A32" s="60" t="s">
        <v>134</v>
      </c>
      <c r="B32" s="61"/>
      <c r="C32" s="69" t="s">
        <v>106</v>
      </c>
      <c r="D32" s="67">
        <v>6</v>
      </c>
      <c r="E32" s="142" t="s">
        <v>111</v>
      </c>
      <c r="F32" s="222">
        <v>47260</v>
      </c>
      <c r="G32" s="222">
        <f t="shared" si="0"/>
        <v>283560</v>
      </c>
      <c r="H32" s="170"/>
      <c r="I32" s="162"/>
    </row>
    <row r="33" spans="1:9" ht="15.75" thickBot="1">
      <c r="A33" s="60" t="s">
        <v>135</v>
      </c>
      <c r="B33" s="61"/>
      <c r="C33" s="69" t="s">
        <v>107</v>
      </c>
      <c r="D33" s="67">
        <v>6</v>
      </c>
      <c r="E33" s="142" t="s">
        <v>111</v>
      </c>
      <c r="F33" s="222">
        <v>175028</v>
      </c>
      <c r="G33" s="222">
        <f t="shared" si="0"/>
        <v>1050168</v>
      </c>
      <c r="H33" s="170"/>
      <c r="I33" s="162"/>
    </row>
    <row r="34" spans="1:9" ht="31.5" customHeight="1" thickBot="1">
      <c r="A34" s="60" t="s">
        <v>136</v>
      </c>
      <c r="B34" s="61"/>
      <c r="C34" s="69" t="s">
        <v>355</v>
      </c>
      <c r="D34" s="67">
        <v>2</v>
      </c>
      <c r="E34" s="142" t="s">
        <v>192</v>
      </c>
      <c r="F34" s="222">
        <v>10676459</v>
      </c>
      <c r="G34" s="222">
        <f t="shared" si="0"/>
        <v>21352918</v>
      </c>
      <c r="H34" s="170"/>
      <c r="I34" s="162"/>
    </row>
    <row r="35" spans="1:9" ht="119.25" customHeight="1" thickBot="1">
      <c r="A35" s="60" t="s">
        <v>137</v>
      </c>
      <c r="B35" s="61"/>
      <c r="C35" s="69" t="s">
        <v>210</v>
      </c>
      <c r="D35" s="67">
        <v>1</v>
      </c>
      <c r="E35" s="142" t="s">
        <v>192</v>
      </c>
      <c r="F35" s="222">
        <v>25941689</v>
      </c>
      <c r="G35" s="222">
        <f t="shared" si="0"/>
        <v>25941689</v>
      </c>
      <c r="H35" s="170"/>
      <c r="I35" s="162"/>
    </row>
    <row r="36" spans="1:9" ht="17.25" customHeight="1" thickBot="1">
      <c r="A36" s="367" t="s">
        <v>431</v>
      </c>
      <c r="B36" s="368"/>
      <c r="C36" s="369"/>
      <c r="D36" s="120"/>
      <c r="E36" s="141"/>
      <c r="F36" s="139"/>
      <c r="G36" s="139">
        <f>SUM(G10:G35)</f>
        <v>111277891</v>
      </c>
      <c r="H36" s="170"/>
      <c r="I36" s="162"/>
    </row>
    <row r="37" spans="1:9" ht="16.5" customHeight="1" thickBot="1">
      <c r="A37" s="73"/>
      <c r="B37" s="25"/>
      <c r="C37" s="74"/>
      <c r="D37" s="45"/>
      <c r="E37" s="28"/>
      <c r="F37" s="161"/>
      <c r="G37" s="161"/>
      <c r="H37" s="170"/>
      <c r="I37" s="162"/>
    </row>
    <row r="38" spans="1:9" ht="15.75" customHeight="1" thickBot="1">
      <c r="A38" s="221">
        <v>2</v>
      </c>
      <c r="B38" s="284" t="s">
        <v>470</v>
      </c>
      <c r="C38" s="283"/>
      <c r="D38" s="123"/>
      <c r="E38" s="169"/>
      <c r="F38" s="224"/>
      <c r="G38" s="224"/>
      <c r="H38" s="170"/>
      <c r="I38" s="162"/>
    </row>
    <row r="39" spans="1:9" ht="68.25" customHeight="1" thickBot="1">
      <c r="A39" s="60" t="s">
        <v>24</v>
      </c>
      <c r="B39" s="61"/>
      <c r="C39" s="69" t="s">
        <v>84</v>
      </c>
      <c r="D39" s="67">
        <v>1</v>
      </c>
      <c r="E39" s="142" t="s">
        <v>2</v>
      </c>
      <c r="F39" s="222">
        <v>4707232</v>
      </c>
      <c r="G39" s="222">
        <f t="shared" ref="G39:G64" si="1">ROUND(F39*D39,0)</f>
        <v>4707232</v>
      </c>
      <c r="H39" s="170"/>
      <c r="I39" s="162"/>
    </row>
    <row r="40" spans="1:9" ht="15.75" thickBot="1">
      <c r="A40" s="60" t="s">
        <v>34</v>
      </c>
      <c r="B40" s="61"/>
      <c r="C40" s="69" t="s">
        <v>85</v>
      </c>
      <c r="D40" s="67">
        <v>2</v>
      </c>
      <c r="E40" s="142" t="s">
        <v>2</v>
      </c>
      <c r="F40" s="222">
        <v>60089</v>
      </c>
      <c r="G40" s="222">
        <f t="shared" si="1"/>
        <v>120178</v>
      </c>
      <c r="H40" s="170"/>
      <c r="I40" s="162"/>
    </row>
    <row r="41" spans="1:9" ht="89.25" customHeight="1" thickBot="1">
      <c r="A41" s="60" t="s">
        <v>35</v>
      </c>
      <c r="B41" s="61"/>
      <c r="C41" s="69" t="s">
        <v>86</v>
      </c>
      <c r="D41" s="67">
        <v>1</v>
      </c>
      <c r="E41" s="142" t="s">
        <v>2</v>
      </c>
      <c r="F41" s="222">
        <v>4474191</v>
      </c>
      <c r="G41" s="222">
        <f t="shared" si="1"/>
        <v>4474191</v>
      </c>
      <c r="H41" s="170"/>
      <c r="I41" s="162"/>
    </row>
    <row r="42" spans="1:9" ht="29.25" thickBot="1">
      <c r="A42" s="60" t="s">
        <v>37</v>
      </c>
      <c r="B42" s="61"/>
      <c r="C42" s="69" t="s">
        <v>87</v>
      </c>
      <c r="D42" s="67">
        <v>60</v>
      </c>
      <c r="E42" s="142" t="s">
        <v>2</v>
      </c>
      <c r="F42" s="222">
        <v>116853</v>
      </c>
      <c r="G42" s="222">
        <f t="shared" si="1"/>
        <v>7011180</v>
      </c>
      <c r="H42" s="170"/>
      <c r="I42" s="162"/>
    </row>
    <row r="43" spans="1:9" ht="15" customHeight="1" thickBot="1">
      <c r="A43" s="60" t="s">
        <v>38</v>
      </c>
      <c r="B43" s="61"/>
      <c r="C43" s="69" t="s">
        <v>88</v>
      </c>
      <c r="D43" s="67">
        <v>1</v>
      </c>
      <c r="E43" s="142" t="s">
        <v>2</v>
      </c>
      <c r="F43" s="222">
        <v>1010236</v>
      </c>
      <c r="G43" s="222">
        <f t="shared" si="1"/>
        <v>1010236</v>
      </c>
      <c r="H43" s="170"/>
      <c r="I43" s="162"/>
    </row>
    <row r="44" spans="1:9" ht="15" customHeight="1" thickBot="1">
      <c r="A44" s="60" t="s">
        <v>39</v>
      </c>
      <c r="B44" s="61"/>
      <c r="C44" s="69" t="s">
        <v>89</v>
      </c>
      <c r="D44" s="67">
        <v>1</v>
      </c>
      <c r="E44" s="142" t="s">
        <v>2</v>
      </c>
      <c r="F44" s="222">
        <v>1399453</v>
      </c>
      <c r="G44" s="222">
        <f t="shared" si="1"/>
        <v>1399453</v>
      </c>
      <c r="H44" s="170"/>
      <c r="I44" s="162"/>
    </row>
    <row r="45" spans="1:9" ht="15" customHeight="1" thickBot="1">
      <c r="A45" s="60" t="s">
        <v>40</v>
      </c>
      <c r="B45" s="61"/>
      <c r="C45" s="69" t="s">
        <v>90</v>
      </c>
      <c r="D45" s="67">
        <v>1</v>
      </c>
      <c r="E45" s="142" t="s">
        <v>2</v>
      </c>
      <c r="F45" s="222">
        <v>130857</v>
      </c>
      <c r="G45" s="222">
        <f t="shared" si="1"/>
        <v>130857</v>
      </c>
      <c r="H45" s="170"/>
      <c r="I45" s="162"/>
    </row>
    <row r="46" spans="1:9" ht="15" customHeight="1" thickBot="1">
      <c r="A46" s="60" t="s">
        <v>76</v>
      </c>
      <c r="B46" s="61"/>
      <c r="C46" s="69" t="s">
        <v>91</v>
      </c>
      <c r="D46" s="67">
        <v>1</v>
      </c>
      <c r="E46" s="142" t="s">
        <v>2</v>
      </c>
      <c r="F46" s="222">
        <v>229140</v>
      </c>
      <c r="G46" s="222">
        <f t="shared" si="1"/>
        <v>229140</v>
      </c>
      <c r="H46" s="170"/>
      <c r="I46" s="162"/>
    </row>
    <row r="47" spans="1:9" ht="29.25" customHeight="1" thickBot="1">
      <c r="A47" s="60" t="s">
        <v>77</v>
      </c>
      <c r="B47" s="61"/>
      <c r="C47" s="69" t="s">
        <v>92</v>
      </c>
      <c r="D47" s="67">
        <v>1</v>
      </c>
      <c r="E47" s="142" t="s">
        <v>2</v>
      </c>
      <c r="F47" s="222">
        <v>927822</v>
      </c>
      <c r="G47" s="222">
        <f t="shared" si="1"/>
        <v>927822</v>
      </c>
      <c r="H47" s="170"/>
      <c r="I47" s="162"/>
    </row>
    <row r="48" spans="1:9" ht="15" customHeight="1" thickBot="1">
      <c r="A48" s="60" t="s">
        <v>41</v>
      </c>
      <c r="B48" s="61"/>
      <c r="C48" s="69" t="s">
        <v>93</v>
      </c>
      <c r="D48" s="67">
        <v>1</v>
      </c>
      <c r="E48" s="142" t="s">
        <v>2</v>
      </c>
      <c r="F48" s="222">
        <v>202196</v>
      </c>
      <c r="G48" s="222">
        <f t="shared" si="1"/>
        <v>202196</v>
      </c>
      <c r="H48" s="170"/>
      <c r="I48" s="162"/>
    </row>
    <row r="49" spans="1:9" ht="29.25" customHeight="1" thickBot="1">
      <c r="A49" s="60" t="s">
        <v>78</v>
      </c>
      <c r="B49" s="61"/>
      <c r="C49" s="69" t="s">
        <v>94</v>
      </c>
      <c r="D49" s="67">
        <v>1</v>
      </c>
      <c r="E49" s="142" t="s">
        <v>2</v>
      </c>
      <c r="F49" s="222">
        <v>398356</v>
      </c>
      <c r="G49" s="222">
        <f t="shared" si="1"/>
        <v>398356</v>
      </c>
      <c r="H49" s="170"/>
      <c r="I49" s="162"/>
    </row>
    <row r="50" spans="1:9" ht="29.25" customHeight="1" thickBot="1">
      <c r="A50" s="60" t="s">
        <v>79</v>
      </c>
      <c r="B50" s="61"/>
      <c r="C50" s="69" t="s">
        <v>95</v>
      </c>
      <c r="D50" s="67">
        <v>1</v>
      </c>
      <c r="E50" s="142" t="s">
        <v>2</v>
      </c>
      <c r="F50" s="222">
        <v>995630</v>
      </c>
      <c r="G50" s="222">
        <f t="shared" si="1"/>
        <v>995630</v>
      </c>
      <c r="H50" s="170"/>
      <c r="I50" s="162"/>
    </row>
    <row r="51" spans="1:9" ht="32.25" customHeight="1" thickBot="1">
      <c r="A51" s="60" t="s">
        <v>80</v>
      </c>
      <c r="B51" s="61"/>
      <c r="C51" s="69" t="s">
        <v>96</v>
      </c>
      <c r="D51" s="67">
        <v>2</v>
      </c>
      <c r="E51" s="142" t="s">
        <v>2</v>
      </c>
      <c r="F51" s="222">
        <v>362142</v>
      </c>
      <c r="G51" s="222">
        <f t="shared" si="1"/>
        <v>724284</v>
      </c>
      <c r="H51" s="170"/>
      <c r="I51" s="162"/>
    </row>
    <row r="52" spans="1:9" ht="28.5" customHeight="1" thickBot="1">
      <c r="A52" s="60" t="s">
        <v>81</v>
      </c>
      <c r="B52" s="61"/>
      <c r="C52" s="69" t="s">
        <v>97</v>
      </c>
      <c r="D52" s="67">
        <v>1</v>
      </c>
      <c r="E52" s="142" t="s">
        <v>2</v>
      </c>
      <c r="F52" s="222">
        <v>319677</v>
      </c>
      <c r="G52" s="222">
        <f t="shared" si="1"/>
        <v>319677</v>
      </c>
      <c r="H52" s="170"/>
      <c r="I52" s="162"/>
    </row>
    <row r="53" spans="1:9" ht="41.25" customHeight="1" thickBot="1">
      <c r="A53" s="60" t="s">
        <v>82</v>
      </c>
      <c r="B53" s="61"/>
      <c r="C53" s="69" t="s">
        <v>98</v>
      </c>
      <c r="D53" s="67">
        <v>1</v>
      </c>
      <c r="E53" s="142" t="s">
        <v>2</v>
      </c>
      <c r="F53" s="222">
        <v>500100</v>
      </c>
      <c r="G53" s="222">
        <f t="shared" si="1"/>
        <v>500100</v>
      </c>
      <c r="H53" s="170"/>
      <c r="I53" s="162"/>
    </row>
    <row r="54" spans="1:9" ht="27.75" customHeight="1" thickBot="1">
      <c r="A54" s="60" t="s">
        <v>116</v>
      </c>
      <c r="B54" s="61"/>
      <c r="C54" s="69" t="s">
        <v>99</v>
      </c>
      <c r="D54" s="67">
        <v>35</v>
      </c>
      <c r="E54" s="142" t="s">
        <v>3</v>
      </c>
      <c r="F54" s="222">
        <v>3688</v>
      </c>
      <c r="G54" s="222">
        <f t="shared" si="1"/>
        <v>129080</v>
      </c>
      <c r="H54" s="170"/>
      <c r="I54" s="162"/>
    </row>
    <row r="55" spans="1:9" ht="14.25" customHeight="1" thickBot="1">
      <c r="A55" s="60" t="s">
        <v>138</v>
      </c>
      <c r="B55" s="61"/>
      <c r="C55" s="69" t="s">
        <v>100</v>
      </c>
      <c r="D55" s="67">
        <v>3</v>
      </c>
      <c r="E55" s="142" t="s">
        <v>3</v>
      </c>
      <c r="F55" s="222">
        <v>34482</v>
      </c>
      <c r="G55" s="222">
        <f t="shared" si="1"/>
        <v>103446</v>
      </c>
      <c r="H55" s="170"/>
      <c r="I55" s="162"/>
    </row>
    <row r="56" spans="1:9" ht="14.25" customHeight="1" thickBot="1">
      <c r="A56" s="60" t="s">
        <v>139</v>
      </c>
      <c r="B56" s="61"/>
      <c r="C56" s="69" t="s">
        <v>101</v>
      </c>
      <c r="D56" s="67">
        <v>6</v>
      </c>
      <c r="E56" s="142" t="s">
        <v>109</v>
      </c>
      <c r="F56" s="222">
        <v>6053</v>
      </c>
      <c r="G56" s="222">
        <f t="shared" si="1"/>
        <v>36318</v>
      </c>
      <c r="H56" s="170"/>
      <c r="I56" s="162"/>
    </row>
    <row r="57" spans="1:9" ht="14.25" customHeight="1" thickBot="1">
      <c r="A57" s="60" t="s">
        <v>140</v>
      </c>
      <c r="B57" s="61"/>
      <c r="C57" s="69" t="s">
        <v>102</v>
      </c>
      <c r="D57" s="67">
        <v>1</v>
      </c>
      <c r="E57" s="142" t="s">
        <v>108</v>
      </c>
      <c r="F57" s="222">
        <v>766423</v>
      </c>
      <c r="G57" s="222">
        <f t="shared" si="1"/>
        <v>766423</v>
      </c>
      <c r="H57" s="170"/>
      <c r="I57" s="162"/>
    </row>
    <row r="58" spans="1:9" ht="14.25" customHeight="1" thickBot="1">
      <c r="A58" s="60" t="s">
        <v>141</v>
      </c>
      <c r="B58" s="61"/>
      <c r="C58" s="69" t="s">
        <v>103</v>
      </c>
      <c r="D58" s="67">
        <v>2</v>
      </c>
      <c r="E58" s="142" t="s">
        <v>108</v>
      </c>
      <c r="F58" s="222">
        <v>166620</v>
      </c>
      <c r="G58" s="222">
        <f t="shared" si="1"/>
        <v>333240</v>
      </c>
      <c r="H58" s="170"/>
      <c r="I58" s="162"/>
    </row>
    <row r="59" spans="1:9" ht="15" customHeight="1" thickBot="1">
      <c r="A59" s="60" t="s">
        <v>142</v>
      </c>
      <c r="B59" s="61"/>
      <c r="C59" s="69" t="s">
        <v>104</v>
      </c>
      <c r="D59" s="67">
        <v>1</v>
      </c>
      <c r="E59" s="142" t="s">
        <v>110</v>
      </c>
      <c r="F59" s="222">
        <v>1161176</v>
      </c>
      <c r="G59" s="222">
        <f t="shared" si="1"/>
        <v>1161176</v>
      </c>
      <c r="H59" s="170"/>
      <c r="I59" s="162"/>
    </row>
    <row r="60" spans="1:9" ht="15" customHeight="1" thickBot="1">
      <c r="A60" s="60" t="s">
        <v>143</v>
      </c>
      <c r="B60" s="61"/>
      <c r="C60" s="69" t="s">
        <v>105</v>
      </c>
      <c r="D60" s="67">
        <v>2</v>
      </c>
      <c r="E60" s="142" t="s">
        <v>110</v>
      </c>
      <c r="F60" s="222">
        <v>875139</v>
      </c>
      <c r="G60" s="222">
        <f t="shared" si="1"/>
        <v>1750278</v>
      </c>
      <c r="H60" s="170"/>
      <c r="I60" s="162"/>
    </row>
    <row r="61" spans="1:9" ht="15" customHeight="1" thickBot="1">
      <c r="A61" s="60" t="s">
        <v>144</v>
      </c>
      <c r="B61" s="61"/>
      <c r="C61" s="69" t="s">
        <v>106</v>
      </c>
      <c r="D61" s="67">
        <v>4</v>
      </c>
      <c r="E61" s="142" t="s">
        <v>111</v>
      </c>
      <c r="F61" s="222">
        <v>47260</v>
      </c>
      <c r="G61" s="222">
        <f t="shared" si="1"/>
        <v>189040</v>
      </c>
      <c r="H61" s="170"/>
      <c r="I61" s="162"/>
    </row>
    <row r="62" spans="1:9" ht="15" customHeight="1" thickBot="1">
      <c r="A62" s="60" t="s">
        <v>145</v>
      </c>
      <c r="B62" s="61"/>
      <c r="C62" s="69" t="s">
        <v>107</v>
      </c>
      <c r="D62" s="67">
        <v>1</v>
      </c>
      <c r="E62" s="142" t="s">
        <v>111</v>
      </c>
      <c r="F62" s="222">
        <v>175028</v>
      </c>
      <c r="G62" s="222">
        <f t="shared" si="1"/>
        <v>175028</v>
      </c>
      <c r="H62" s="170"/>
      <c r="I62" s="162"/>
    </row>
    <row r="63" spans="1:9" ht="29.25" customHeight="1" thickBot="1">
      <c r="A63" s="60" t="s">
        <v>146</v>
      </c>
      <c r="B63" s="61"/>
      <c r="C63" s="69" t="s">
        <v>355</v>
      </c>
      <c r="D63" s="67">
        <v>2</v>
      </c>
      <c r="E63" s="142" t="s">
        <v>110</v>
      </c>
      <c r="F63" s="222">
        <v>10676459</v>
      </c>
      <c r="G63" s="222">
        <f t="shared" si="1"/>
        <v>21352918</v>
      </c>
      <c r="H63" s="170"/>
      <c r="I63" s="162"/>
    </row>
    <row r="64" spans="1:9" ht="120.75" customHeight="1" thickBot="1">
      <c r="A64" s="60" t="s">
        <v>147</v>
      </c>
      <c r="B64" s="61"/>
      <c r="C64" s="69" t="s">
        <v>210</v>
      </c>
      <c r="D64" s="67">
        <v>1</v>
      </c>
      <c r="E64" s="142" t="s">
        <v>110</v>
      </c>
      <c r="F64" s="222">
        <v>13040831</v>
      </c>
      <c r="G64" s="222">
        <f t="shared" si="1"/>
        <v>13040831</v>
      </c>
      <c r="H64" s="170"/>
      <c r="I64" s="162"/>
    </row>
    <row r="65" spans="1:8" ht="15.75" customHeight="1" thickBot="1">
      <c r="A65" s="367" t="s">
        <v>431</v>
      </c>
      <c r="B65" s="368"/>
      <c r="C65" s="369"/>
      <c r="D65" s="120"/>
      <c r="E65" s="141"/>
      <c r="F65" s="139"/>
      <c r="G65" s="139">
        <f>SUM(G39:G64)</f>
        <v>62188310</v>
      </c>
      <c r="H65" s="170"/>
    </row>
    <row r="66" spans="1:8" ht="15.75" customHeight="1">
      <c r="A66" s="73"/>
      <c r="B66" s="25"/>
      <c r="C66" s="74"/>
      <c r="D66" s="45"/>
      <c r="E66" s="171"/>
      <c r="F66" s="162"/>
      <c r="G66" s="162"/>
      <c r="H66" s="170"/>
    </row>
    <row r="67" spans="1:8" ht="15.75" thickBot="1">
      <c r="E67" s="172"/>
      <c r="F67" s="225"/>
      <c r="G67" s="225"/>
      <c r="H67" s="170"/>
    </row>
    <row r="68" spans="1:8" ht="30" customHeight="1" thickBot="1">
      <c r="A68" s="60">
        <v>1</v>
      </c>
      <c r="B68" s="407" t="str">
        <f>+B9</f>
        <v>SUMINISTRO E INSTALACION SISTEMA DE DETECCIÓN Y EXTINCIÓN DE INCENDIO CUARTO DE SERVIDORES</v>
      </c>
      <c r="C68" s="408"/>
      <c r="D68" s="409"/>
      <c r="E68" s="140">
        <f>G36</f>
        <v>111277891</v>
      </c>
      <c r="F68" s="226"/>
      <c r="G68" s="143"/>
      <c r="H68" s="170"/>
    </row>
    <row r="69" spans="1:8" ht="30" customHeight="1" thickBot="1">
      <c r="A69" s="60">
        <v>2</v>
      </c>
      <c r="B69" s="407" t="str">
        <f>+B38</f>
        <v>SUMINISTRO E INSTALACION SISTEMA DE DETECCIÓN Y EXTINCIÓN DE INCENDIO CUARTO ELECTRICO</v>
      </c>
      <c r="C69" s="408"/>
      <c r="D69" s="409"/>
      <c r="E69" s="140">
        <f>G65</f>
        <v>62188310</v>
      </c>
      <c r="F69" s="226"/>
      <c r="G69" s="143"/>
      <c r="H69" s="170"/>
    </row>
    <row r="70" spans="1:8" ht="15.75" thickBot="1">
      <c r="A70" s="17"/>
      <c r="B70" s="18"/>
      <c r="C70" s="19"/>
      <c r="D70" s="20"/>
      <c r="E70" s="173"/>
      <c r="F70" s="162"/>
      <c r="G70" s="162"/>
      <c r="H70" s="170"/>
    </row>
    <row r="71" spans="1:8" ht="15.75" thickBot="1">
      <c r="A71" s="361" t="s">
        <v>5</v>
      </c>
      <c r="B71" s="362"/>
      <c r="C71" s="9" t="s">
        <v>405</v>
      </c>
      <c r="D71" s="10"/>
      <c r="E71" s="146">
        <f>E68+E69</f>
        <v>173466201</v>
      </c>
      <c r="F71" s="227"/>
      <c r="G71" s="143"/>
      <c r="H71" s="170"/>
    </row>
    <row r="72" spans="1:8" ht="15.75" thickBot="1">
      <c r="A72" s="363"/>
      <c r="B72" s="364"/>
      <c r="C72" s="9" t="s">
        <v>435</v>
      </c>
      <c r="D72" s="265">
        <v>0.18</v>
      </c>
      <c r="E72" s="146">
        <f>ROUND(E$71*$D72,0)</f>
        <v>31223916</v>
      </c>
      <c r="F72" s="227"/>
      <c r="G72" s="143"/>
      <c r="H72" s="170"/>
    </row>
    <row r="73" spans="1:8" ht="15.75" thickBot="1">
      <c r="A73" s="363"/>
      <c r="B73" s="364"/>
      <c r="C73" s="9" t="s">
        <v>436</v>
      </c>
      <c r="D73" s="265">
        <v>0.05</v>
      </c>
      <c r="E73" s="146">
        <f>ROUND(E$71*$D73,0)</f>
        <v>8673310</v>
      </c>
      <c r="F73" s="227"/>
      <c r="G73" s="143"/>
      <c r="H73" s="170"/>
    </row>
    <row r="74" spans="1:8" ht="15.75" thickBot="1">
      <c r="A74" s="363"/>
      <c r="B74" s="364"/>
      <c r="C74" s="9" t="s">
        <v>437</v>
      </c>
      <c r="D74" s="265">
        <v>0.02</v>
      </c>
      <c r="E74" s="146">
        <f>ROUND(E$71*$D74,0)</f>
        <v>3469324</v>
      </c>
      <c r="F74" s="227"/>
      <c r="G74" s="143"/>
      <c r="H74" s="170"/>
    </row>
    <row r="75" spans="1:8" ht="15.75" thickBot="1">
      <c r="A75" s="363"/>
      <c r="B75" s="364"/>
      <c r="C75" s="9" t="s">
        <v>438</v>
      </c>
      <c r="D75" s="265">
        <v>0.25</v>
      </c>
      <c r="E75" s="146">
        <f>SUM(E72:E74)</f>
        <v>43366550</v>
      </c>
      <c r="F75" s="227"/>
      <c r="G75" s="143"/>
      <c r="H75" s="170"/>
    </row>
    <row r="76" spans="1:8" ht="15.75" thickBot="1">
      <c r="A76" s="363"/>
      <c r="B76" s="364"/>
      <c r="C76" s="9" t="s">
        <v>440</v>
      </c>
      <c r="D76" s="265"/>
      <c r="E76" s="146">
        <f>+E71+E75</f>
        <v>216832751</v>
      </c>
      <c r="F76" s="227"/>
      <c r="G76" s="143"/>
      <c r="H76" s="170"/>
    </row>
    <row r="77" spans="1:8" ht="15.75" thickBot="1">
      <c r="A77" s="363"/>
      <c r="B77" s="364"/>
      <c r="C77" s="9" t="s">
        <v>439</v>
      </c>
      <c r="D77" s="265">
        <v>0.19</v>
      </c>
      <c r="E77" s="146">
        <f>ROUND(E$71*$D73*$D77,0)</f>
        <v>1647929</v>
      </c>
      <c r="F77" s="227"/>
      <c r="G77" s="143"/>
      <c r="H77" s="170"/>
    </row>
    <row r="78" spans="1:8" ht="15.75" thickBot="1">
      <c r="A78" s="365"/>
      <c r="B78" s="366"/>
      <c r="C78" s="9" t="s">
        <v>468</v>
      </c>
      <c r="D78" s="10"/>
      <c r="E78" s="146">
        <f>SUM(E76:E77)</f>
        <v>218480680</v>
      </c>
      <c r="F78" s="227"/>
      <c r="G78" s="143"/>
      <c r="H78" s="170"/>
    </row>
    <row r="79" spans="1:8">
      <c r="E79" s="174"/>
      <c r="F79" s="225"/>
      <c r="G79" s="225"/>
      <c r="H79" s="170"/>
    </row>
    <row r="80" spans="1:8">
      <c r="E80" s="164">
        <v>218480680</v>
      </c>
      <c r="F80" s="225"/>
      <c r="G80" s="225"/>
      <c r="H80" s="170"/>
    </row>
    <row r="81" spans="5:8">
      <c r="E81" s="162"/>
      <c r="F81" s="225"/>
      <c r="G81" s="225"/>
      <c r="H81" s="170"/>
    </row>
    <row r="82" spans="5:8">
      <c r="E82" s="209"/>
      <c r="F82" s="225"/>
      <c r="G82" s="225"/>
      <c r="H82" s="170"/>
    </row>
    <row r="83" spans="5:8">
      <c r="E83" s="175"/>
      <c r="F83" s="225"/>
      <c r="G83" s="225"/>
      <c r="H83" s="170"/>
    </row>
    <row r="84" spans="5:8">
      <c r="E84" s="175"/>
      <c r="F84" s="225"/>
      <c r="G84" s="225"/>
      <c r="H84" s="170"/>
    </row>
    <row r="85" spans="5:8">
      <c r="E85" s="175"/>
      <c r="F85" s="225"/>
      <c r="G85" s="225"/>
      <c r="H85" s="170"/>
    </row>
    <row r="86" spans="5:8">
      <c r="E86" s="175"/>
      <c r="F86" s="225"/>
      <c r="G86" s="225"/>
      <c r="H86" s="170"/>
    </row>
    <row r="87" spans="5:8">
      <c r="E87" s="175"/>
      <c r="F87" s="225"/>
      <c r="G87" s="225"/>
      <c r="H87" s="170"/>
    </row>
    <row r="88" spans="5:8">
      <c r="E88" s="175"/>
      <c r="F88" s="225"/>
      <c r="G88" s="225"/>
      <c r="H88" s="170"/>
    </row>
    <row r="89" spans="5:8">
      <c r="E89" s="175"/>
      <c r="F89" s="225"/>
      <c r="G89" s="225"/>
      <c r="H89" s="170"/>
    </row>
    <row r="90" spans="5:8">
      <c r="E90" s="175"/>
      <c r="F90" s="225"/>
      <c r="G90" s="225"/>
      <c r="H90" s="170"/>
    </row>
    <row r="91" spans="5:8">
      <c r="E91" s="175"/>
      <c r="F91" s="225"/>
      <c r="G91" s="225"/>
      <c r="H91" s="170"/>
    </row>
    <row r="92" spans="5:8">
      <c r="E92" s="175"/>
      <c r="F92" s="225"/>
      <c r="G92" s="225"/>
      <c r="H92" s="170"/>
    </row>
    <row r="93" spans="5:8">
      <c r="E93" s="175"/>
      <c r="F93" s="225"/>
      <c r="G93" s="225"/>
      <c r="H93" s="170"/>
    </row>
    <row r="94" spans="5:8">
      <c r="E94" s="175"/>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1" zoomScaleNormal="91" workbookViewId="0">
      <selection activeCell="A2" sqref="A2:G2"/>
    </sheetView>
  </sheetViews>
  <sheetFormatPr baseColWidth="10" defaultColWidth="11.42578125" defaultRowHeight="14.25"/>
  <cols>
    <col min="1" max="1" width="9.5703125" style="31" customWidth="1"/>
    <col min="2" max="2" width="21.85546875" style="31" customWidth="1"/>
    <col min="3" max="3" width="60.28515625" style="31" customWidth="1"/>
    <col min="4" max="5" width="11.42578125" style="31"/>
    <col min="6" max="6" width="17.85546875" style="31" customWidth="1"/>
    <col min="7" max="7" width="20.42578125" style="31" customWidth="1"/>
    <col min="8" max="8" width="15.5703125" style="31" bestFit="1" customWidth="1"/>
    <col min="9" max="16384" width="11.42578125" style="31"/>
  </cols>
  <sheetData>
    <row r="1" spans="1:8" ht="15">
      <c r="A1" s="360" t="s">
        <v>118</v>
      </c>
      <c r="B1" s="360"/>
      <c r="C1" s="360"/>
      <c r="D1" s="360"/>
      <c r="E1" s="360"/>
      <c r="F1" s="360"/>
      <c r="G1" s="360"/>
    </row>
    <row r="2" spans="1:8" ht="15">
      <c r="A2" s="360" t="s">
        <v>487</v>
      </c>
      <c r="B2" s="360"/>
      <c r="C2" s="360"/>
      <c r="D2" s="360"/>
      <c r="E2" s="360"/>
      <c r="F2" s="360"/>
      <c r="G2" s="360"/>
    </row>
    <row r="3" spans="1:8" ht="15">
      <c r="A3" s="360" t="s">
        <v>119</v>
      </c>
      <c r="B3" s="360"/>
      <c r="C3" s="360"/>
      <c r="D3" s="360"/>
      <c r="E3" s="360"/>
      <c r="F3" s="360"/>
      <c r="G3" s="360"/>
    </row>
    <row r="4" spans="1:8" ht="15">
      <c r="A4" s="360" t="s">
        <v>120</v>
      </c>
      <c r="B4" s="360"/>
      <c r="C4" s="360"/>
      <c r="D4" s="360"/>
      <c r="E4" s="360"/>
      <c r="F4" s="360"/>
      <c r="G4" s="360"/>
    </row>
    <row r="5" spans="1:8" ht="67.5" customHeight="1" thickBot="1">
      <c r="A5" s="416" t="s">
        <v>67</v>
      </c>
      <c r="B5" s="416"/>
      <c r="C5" s="416" t="s">
        <v>476</v>
      </c>
      <c r="D5" s="416"/>
      <c r="E5" s="416"/>
      <c r="F5" s="119"/>
      <c r="G5" s="119"/>
    </row>
    <row r="6" spans="1:8" ht="30.75" thickBot="1">
      <c r="A6" s="32" t="s">
        <v>6</v>
      </c>
      <c r="B6" s="32" t="s">
        <v>7</v>
      </c>
      <c r="C6" s="180" t="s">
        <v>8</v>
      </c>
      <c r="D6" s="181" t="s">
        <v>9</v>
      </c>
      <c r="E6" s="182" t="s">
        <v>10</v>
      </c>
      <c r="F6" s="33" t="s">
        <v>0</v>
      </c>
      <c r="G6" s="34" t="s">
        <v>1</v>
      </c>
    </row>
    <row r="7" spans="1:8" ht="42.75">
      <c r="A7" s="183" t="s">
        <v>13</v>
      </c>
      <c r="B7" s="184"/>
      <c r="C7" s="185" t="s">
        <v>377</v>
      </c>
      <c r="D7" s="206">
        <v>45</v>
      </c>
      <c r="E7" s="206" t="s">
        <v>408</v>
      </c>
      <c r="F7" s="200">
        <v>20000</v>
      </c>
      <c r="G7" s="188">
        <f>ROUND(F7*D7,0)</f>
        <v>900000</v>
      </c>
    </row>
    <row r="8" spans="1:8" ht="71.25" customHeight="1">
      <c r="A8" s="189" t="s">
        <v>14</v>
      </c>
      <c r="B8" s="190"/>
      <c r="C8" s="191" t="s">
        <v>407</v>
      </c>
      <c r="D8" s="186">
        <v>30</v>
      </c>
      <c r="E8" s="187" t="s">
        <v>378</v>
      </c>
      <c r="F8" s="201">
        <v>390000</v>
      </c>
      <c r="G8" s="286">
        <f t="shared" ref="G8:G39" si="0">ROUND(F8*D8,0)</f>
        <v>11700000</v>
      </c>
    </row>
    <row r="9" spans="1:8" ht="57">
      <c r="A9" s="189" t="s">
        <v>15</v>
      </c>
      <c r="B9" s="190"/>
      <c r="C9" s="191" t="s">
        <v>379</v>
      </c>
      <c r="D9" s="186">
        <v>64</v>
      </c>
      <c r="E9" s="187" t="s">
        <v>380</v>
      </c>
      <c r="F9" s="202">
        <v>350000</v>
      </c>
      <c r="G9" s="286">
        <f t="shared" si="0"/>
        <v>22400000</v>
      </c>
      <c r="H9" s="178"/>
    </row>
    <row r="10" spans="1:8" ht="28.5">
      <c r="A10" s="189" t="s">
        <v>16</v>
      </c>
      <c r="B10" s="190"/>
      <c r="C10" s="191" t="s">
        <v>381</v>
      </c>
      <c r="D10" s="186">
        <v>34</v>
      </c>
      <c r="E10" s="187" t="s">
        <v>3</v>
      </c>
      <c r="F10" s="203">
        <v>25000</v>
      </c>
      <c r="G10" s="286">
        <f t="shared" si="0"/>
        <v>850000</v>
      </c>
      <c r="H10" s="178"/>
    </row>
    <row r="11" spans="1:8" ht="114">
      <c r="A11" s="189" t="s">
        <v>17</v>
      </c>
      <c r="B11" s="190"/>
      <c r="C11" s="191" t="s">
        <v>382</v>
      </c>
      <c r="D11" s="186">
        <v>70</v>
      </c>
      <c r="E11" s="187" t="s">
        <v>380</v>
      </c>
      <c r="F11" s="203">
        <v>270000</v>
      </c>
      <c r="G11" s="286">
        <f t="shared" si="0"/>
        <v>18900000</v>
      </c>
      <c r="H11" s="178"/>
    </row>
    <row r="12" spans="1:8" ht="42.75">
      <c r="A12" s="189" t="s">
        <v>18</v>
      </c>
      <c r="B12" s="190"/>
      <c r="C12" s="191" t="s">
        <v>383</v>
      </c>
      <c r="D12" s="186">
        <v>60</v>
      </c>
      <c r="E12" s="187" t="s">
        <v>380</v>
      </c>
      <c r="F12" s="203">
        <v>50000</v>
      </c>
      <c r="G12" s="286">
        <f t="shared" si="0"/>
        <v>3000000</v>
      </c>
      <c r="H12" s="178"/>
    </row>
    <row r="13" spans="1:8" ht="22.5" customHeight="1">
      <c r="A13" s="189" t="s">
        <v>19</v>
      </c>
      <c r="B13" s="190"/>
      <c r="C13" s="191" t="s">
        <v>384</v>
      </c>
      <c r="D13" s="186">
        <v>70</v>
      </c>
      <c r="E13" s="187" t="s">
        <v>380</v>
      </c>
      <c r="F13" s="203">
        <v>20000</v>
      </c>
      <c r="G13" s="286">
        <f t="shared" si="0"/>
        <v>1400000</v>
      </c>
      <c r="H13" s="178"/>
    </row>
    <row r="14" spans="1:8" ht="57">
      <c r="A14" s="189" t="s">
        <v>20</v>
      </c>
      <c r="B14" s="190"/>
      <c r="C14" s="191" t="s">
        <v>385</v>
      </c>
      <c r="D14" s="186">
        <v>10</v>
      </c>
      <c r="E14" s="187" t="s">
        <v>380</v>
      </c>
      <c r="F14" s="203">
        <v>200000</v>
      </c>
      <c r="G14" s="286">
        <f t="shared" si="0"/>
        <v>2000000</v>
      </c>
      <c r="H14" s="178"/>
    </row>
    <row r="15" spans="1:8" ht="56.25" customHeight="1">
      <c r="A15" s="189" t="s">
        <v>21</v>
      </c>
      <c r="B15" s="190"/>
      <c r="C15" s="191" t="s">
        <v>386</v>
      </c>
      <c r="D15" s="186">
        <v>2</v>
      </c>
      <c r="E15" s="187" t="s">
        <v>222</v>
      </c>
      <c r="F15" s="203">
        <v>150000</v>
      </c>
      <c r="G15" s="286">
        <f t="shared" si="0"/>
        <v>300000</v>
      </c>
      <c r="H15" s="178"/>
    </row>
    <row r="16" spans="1:8" ht="28.5">
      <c r="A16" s="189" t="s">
        <v>22</v>
      </c>
      <c r="B16" s="190"/>
      <c r="C16" s="191" t="s">
        <v>387</v>
      </c>
      <c r="D16" s="186">
        <v>10</v>
      </c>
      <c r="E16" s="187" t="s">
        <v>380</v>
      </c>
      <c r="F16" s="204">
        <v>270000</v>
      </c>
      <c r="G16" s="286">
        <f t="shared" si="0"/>
        <v>2700000</v>
      </c>
    </row>
    <row r="17" spans="1:8" ht="28.5">
      <c r="A17" s="189" t="s">
        <v>23</v>
      </c>
      <c r="B17" s="190"/>
      <c r="C17" s="191" t="s">
        <v>388</v>
      </c>
      <c r="D17" s="186">
        <v>133</v>
      </c>
      <c r="E17" s="187" t="s">
        <v>380</v>
      </c>
      <c r="F17" s="203">
        <v>19000</v>
      </c>
      <c r="G17" s="286">
        <f t="shared" si="0"/>
        <v>2527000</v>
      </c>
      <c r="H17" s="179"/>
    </row>
    <row r="18" spans="1:8" ht="42.75">
      <c r="A18" s="189" t="s">
        <v>123</v>
      </c>
      <c r="B18" s="190"/>
      <c r="C18" s="191" t="s">
        <v>389</v>
      </c>
      <c r="D18" s="186">
        <v>62</v>
      </c>
      <c r="E18" s="187" t="s">
        <v>380</v>
      </c>
      <c r="F18" s="203">
        <v>45000</v>
      </c>
      <c r="G18" s="286">
        <f t="shared" si="0"/>
        <v>2790000</v>
      </c>
      <c r="H18" s="179"/>
    </row>
    <row r="19" spans="1:8" ht="185.25">
      <c r="A19" s="189" t="s">
        <v>124</v>
      </c>
      <c r="B19" s="190"/>
      <c r="C19" s="192" t="s">
        <v>390</v>
      </c>
      <c r="D19" s="186">
        <v>38</v>
      </c>
      <c r="E19" s="187" t="s">
        <v>3</v>
      </c>
      <c r="F19" s="203">
        <v>560000</v>
      </c>
      <c r="G19" s="286">
        <f t="shared" si="0"/>
        <v>21280000</v>
      </c>
    </row>
    <row r="20" spans="1:8" ht="156" customHeight="1">
      <c r="A20" s="189" t="s">
        <v>125</v>
      </c>
      <c r="B20" s="190"/>
      <c r="C20" s="191" t="s">
        <v>391</v>
      </c>
      <c r="D20" s="186">
        <v>1</v>
      </c>
      <c r="E20" s="187" t="s">
        <v>222</v>
      </c>
      <c r="F20" s="200">
        <v>6000000</v>
      </c>
      <c r="G20" s="286">
        <f t="shared" si="0"/>
        <v>6000000</v>
      </c>
    </row>
    <row r="21" spans="1:8" ht="159" customHeight="1">
      <c r="A21" s="189" t="s">
        <v>126</v>
      </c>
      <c r="B21" s="190"/>
      <c r="C21" s="191" t="s">
        <v>392</v>
      </c>
      <c r="D21" s="186">
        <v>3</v>
      </c>
      <c r="E21" s="187" t="s">
        <v>222</v>
      </c>
      <c r="F21" s="200">
        <v>2600000</v>
      </c>
      <c r="G21" s="286">
        <f t="shared" si="0"/>
        <v>7800000</v>
      </c>
    </row>
    <row r="22" spans="1:8" ht="267.75" customHeight="1">
      <c r="A22" s="189" t="s">
        <v>127</v>
      </c>
      <c r="B22" s="190"/>
      <c r="C22" s="191" t="s">
        <v>409</v>
      </c>
      <c r="D22" s="186">
        <v>15</v>
      </c>
      <c r="E22" s="187" t="s">
        <v>3</v>
      </c>
      <c r="F22" s="203">
        <v>1050000</v>
      </c>
      <c r="G22" s="286">
        <f t="shared" si="0"/>
        <v>15750000</v>
      </c>
    </row>
    <row r="23" spans="1:8" ht="28.5">
      <c r="A23" s="189" t="s">
        <v>128</v>
      </c>
      <c r="B23" s="190"/>
      <c r="C23" s="193" t="s">
        <v>393</v>
      </c>
      <c r="D23" s="194">
        <v>25</v>
      </c>
      <c r="E23" s="194" t="s">
        <v>109</v>
      </c>
      <c r="F23" s="203">
        <v>150000</v>
      </c>
      <c r="G23" s="286">
        <f t="shared" si="0"/>
        <v>3750000</v>
      </c>
    </row>
    <row r="24" spans="1:8" ht="42.75">
      <c r="A24" s="189" t="s">
        <v>129</v>
      </c>
      <c r="B24" s="190"/>
      <c r="C24" s="193" t="s">
        <v>394</v>
      </c>
      <c r="D24" s="194">
        <v>1700</v>
      </c>
      <c r="E24" s="194" t="s">
        <v>395</v>
      </c>
      <c r="F24" s="203">
        <v>9000</v>
      </c>
      <c r="G24" s="286">
        <f t="shared" si="0"/>
        <v>15300000</v>
      </c>
    </row>
    <row r="25" spans="1:8">
      <c r="A25" s="189" t="s">
        <v>130</v>
      </c>
      <c r="B25" s="190"/>
      <c r="C25" s="193" t="s">
        <v>396</v>
      </c>
      <c r="D25" s="194" t="s">
        <v>397</v>
      </c>
      <c r="E25" s="194" t="s">
        <v>398</v>
      </c>
      <c r="F25" s="203">
        <v>120000</v>
      </c>
      <c r="G25" s="286">
        <f t="shared" si="0"/>
        <v>420000</v>
      </c>
    </row>
    <row r="26" spans="1:8" ht="28.5">
      <c r="A26" s="189" t="s">
        <v>131</v>
      </c>
      <c r="B26" s="190"/>
      <c r="C26" s="193" t="s">
        <v>399</v>
      </c>
      <c r="D26" s="194">
        <v>1</v>
      </c>
      <c r="E26" s="194" t="s">
        <v>109</v>
      </c>
      <c r="F26" s="203">
        <v>1300000</v>
      </c>
      <c r="G26" s="286">
        <f t="shared" si="0"/>
        <v>1300000</v>
      </c>
    </row>
    <row r="27" spans="1:8" ht="71.25">
      <c r="A27" s="189" t="s">
        <v>255</v>
      </c>
      <c r="B27" s="190"/>
      <c r="C27" s="193" t="s">
        <v>400</v>
      </c>
      <c r="D27" s="194">
        <v>6</v>
      </c>
      <c r="E27" s="194" t="s">
        <v>109</v>
      </c>
      <c r="F27" s="203">
        <v>55000</v>
      </c>
      <c r="G27" s="286">
        <f t="shared" si="0"/>
        <v>330000</v>
      </c>
    </row>
    <row r="28" spans="1:8" ht="71.25">
      <c r="A28" s="189" t="s">
        <v>132</v>
      </c>
      <c r="B28" s="190"/>
      <c r="C28" s="195" t="s">
        <v>401</v>
      </c>
      <c r="D28" s="194">
        <v>80</v>
      </c>
      <c r="E28" s="194" t="s">
        <v>398</v>
      </c>
      <c r="F28" s="203">
        <v>150000</v>
      </c>
      <c r="G28" s="286">
        <f t="shared" si="0"/>
        <v>12000000</v>
      </c>
    </row>
    <row r="29" spans="1:8" ht="57">
      <c r="A29" s="189" t="s">
        <v>133</v>
      </c>
      <c r="B29" s="190"/>
      <c r="C29" s="193" t="s">
        <v>402</v>
      </c>
      <c r="D29" s="194">
        <v>1</v>
      </c>
      <c r="E29" s="194" t="s">
        <v>344</v>
      </c>
      <c r="F29" s="203">
        <v>6000000</v>
      </c>
      <c r="G29" s="286">
        <f t="shared" si="0"/>
        <v>6000000</v>
      </c>
    </row>
    <row r="30" spans="1:8" ht="42.75">
      <c r="A30" s="189" t="s">
        <v>134</v>
      </c>
      <c r="B30" s="196"/>
      <c r="C30" s="197" t="s">
        <v>361</v>
      </c>
      <c r="D30" s="198">
        <v>88</v>
      </c>
      <c r="E30" s="187" t="s">
        <v>2</v>
      </c>
      <c r="F30" s="199">
        <v>45000</v>
      </c>
      <c r="G30" s="286">
        <f t="shared" si="0"/>
        <v>3960000</v>
      </c>
    </row>
    <row r="31" spans="1:8" ht="28.5">
      <c r="A31" s="189" t="s">
        <v>135</v>
      </c>
      <c r="B31" s="196"/>
      <c r="C31" s="197" t="s">
        <v>211</v>
      </c>
      <c r="D31" s="198">
        <v>32</v>
      </c>
      <c r="E31" s="187" t="s">
        <v>2</v>
      </c>
      <c r="F31" s="199">
        <v>58000</v>
      </c>
      <c r="G31" s="286">
        <f t="shared" si="0"/>
        <v>1856000</v>
      </c>
    </row>
    <row r="32" spans="1:8" ht="71.25">
      <c r="A32" s="189" t="s">
        <v>136</v>
      </c>
      <c r="B32" s="196"/>
      <c r="C32" s="197" t="s">
        <v>403</v>
      </c>
      <c r="D32" s="198">
        <v>10</v>
      </c>
      <c r="E32" s="187" t="s">
        <v>2</v>
      </c>
      <c r="F32" s="199">
        <v>190000</v>
      </c>
      <c r="G32" s="286">
        <f t="shared" si="0"/>
        <v>1900000</v>
      </c>
    </row>
    <row r="33" spans="1:8" ht="42.75">
      <c r="A33" s="189" t="s">
        <v>137</v>
      </c>
      <c r="B33" s="196"/>
      <c r="C33" s="197" t="s">
        <v>213</v>
      </c>
      <c r="D33" s="198">
        <v>7</v>
      </c>
      <c r="E33" s="187" t="s">
        <v>2</v>
      </c>
      <c r="F33" s="199">
        <v>3300000</v>
      </c>
      <c r="G33" s="286">
        <f t="shared" si="0"/>
        <v>23100000</v>
      </c>
    </row>
    <row r="34" spans="1:8" ht="42.75">
      <c r="A34" s="189" t="s">
        <v>261</v>
      </c>
      <c r="B34" s="196"/>
      <c r="C34" s="197" t="s">
        <v>212</v>
      </c>
      <c r="D34" s="198">
        <v>4</v>
      </c>
      <c r="E34" s="187" t="s">
        <v>2</v>
      </c>
      <c r="F34" s="199">
        <v>3300000</v>
      </c>
      <c r="G34" s="286">
        <f t="shared" si="0"/>
        <v>13200000</v>
      </c>
    </row>
    <row r="35" spans="1:8" ht="42.75">
      <c r="A35" s="189" t="s">
        <v>263</v>
      </c>
      <c r="B35" s="196"/>
      <c r="C35" s="197" t="s">
        <v>214</v>
      </c>
      <c r="D35" s="198">
        <v>4</v>
      </c>
      <c r="E35" s="187" t="s">
        <v>2</v>
      </c>
      <c r="F35" s="199">
        <v>3300000</v>
      </c>
      <c r="G35" s="286">
        <f t="shared" si="0"/>
        <v>13200000</v>
      </c>
    </row>
    <row r="36" spans="1:8" ht="28.5">
      <c r="A36" s="189" t="s">
        <v>265</v>
      </c>
      <c r="B36" s="196"/>
      <c r="C36" s="197" t="s">
        <v>404</v>
      </c>
      <c r="D36" s="198">
        <v>1</v>
      </c>
      <c r="E36" s="187" t="s">
        <v>4</v>
      </c>
      <c r="F36" s="199">
        <v>3500000</v>
      </c>
      <c r="G36" s="286">
        <f t="shared" si="0"/>
        <v>3500000</v>
      </c>
    </row>
    <row r="37" spans="1:8" ht="42.75">
      <c r="A37" s="262" t="s">
        <v>267</v>
      </c>
      <c r="B37" s="196"/>
      <c r="C37" s="197" t="s">
        <v>421</v>
      </c>
      <c r="D37" s="198">
        <v>1000</v>
      </c>
      <c r="E37" s="187" t="s">
        <v>395</v>
      </c>
      <c r="F37" s="199">
        <v>10500</v>
      </c>
      <c r="G37" s="286">
        <f t="shared" si="0"/>
        <v>10500000</v>
      </c>
    </row>
    <row r="38" spans="1:8" ht="42.75">
      <c r="A38" s="262" t="s">
        <v>269</v>
      </c>
      <c r="B38" s="196"/>
      <c r="C38" s="197" t="s">
        <v>422</v>
      </c>
      <c r="D38" s="261">
        <v>96</v>
      </c>
      <c r="E38" s="187" t="s">
        <v>2</v>
      </c>
      <c r="F38" s="199">
        <v>58000</v>
      </c>
      <c r="G38" s="286">
        <f t="shared" si="0"/>
        <v>5568000</v>
      </c>
    </row>
    <row r="39" spans="1:8" ht="43.5" thickBot="1">
      <c r="A39" s="287" t="s">
        <v>271</v>
      </c>
      <c r="B39" s="288"/>
      <c r="C39" s="289" t="s">
        <v>423</v>
      </c>
      <c r="D39" s="290">
        <v>40</v>
      </c>
      <c r="E39" s="291" t="s">
        <v>2</v>
      </c>
      <c r="F39" s="292">
        <v>80000</v>
      </c>
      <c r="G39" s="293">
        <f t="shared" si="0"/>
        <v>3200000</v>
      </c>
    </row>
    <row r="40" spans="1:8" ht="15">
      <c r="A40" s="294"/>
      <c r="B40" s="295"/>
      <c r="C40" s="412" t="s">
        <v>405</v>
      </c>
      <c r="D40" s="413"/>
      <c r="E40" s="296"/>
      <c r="F40" s="297"/>
      <c r="G40" s="298">
        <f>SUM(G7:G39)</f>
        <v>239381000</v>
      </c>
    </row>
    <row r="41" spans="1:8" ht="15">
      <c r="A41" s="299"/>
      <c r="B41" s="196"/>
      <c r="C41" s="414" t="s">
        <v>435</v>
      </c>
      <c r="D41" s="415"/>
      <c r="E41" s="205"/>
      <c r="F41" s="305">
        <v>0.18</v>
      </c>
      <c r="G41" s="300">
        <f>ROUND(G$40*$F41,0)</f>
        <v>43088580</v>
      </c>
    </row>
    <row r="42" spans="1:8" ht="15">
      <c r="A42" s="299"/>
      <c r="B42" s="196"/>
      <c r="C42" s="414" t="s">
        <v>436</v>
      </c>
      <c r="D42" s="415"/>
      <c r="E42" s="205"/>
      <c r="F42" s="305">
        <v>0.05</v>
      </c>
      <c r="G42" s="300">
        <f>ROUND(G$40*$F42,0)</f>
        <v>11969050</v>
      </c>
    </row>
    <row r="43" spans="1:8" ht="15">
      <c r="A43" s="299"/>
      <c r="B43" s="196"/>
      <c r="C43" s="414" t="s">
        <v>471</v>
      </c>
      <c r="D43" s="415"/>
      <c r="E43" s="205"/>
      <c r="F43" s="305">
        <v>0.02</v>
      </c>
      <c r="G43" s="300">
        <f>ROUND(G$40*$F43,0)</f>
        <v>4787620</v>
      </c>
      <c r="H43" s="263"/>
    </row>
    <row r="44" spans="1:8" ht="15">
      <c r="A44" s="299"/>
      <c r="B44" s="196"/>
      <c r="C44" s="414" t="s">
        <v>472</v>
      </c>
      <c r="D44" s="415"/>
      <c r="E44" s="205"/>
      <c r="F44" s="305">
        <v>0.25</v>
      </c>
      <c r="G44" s="300">
        <f>SUM(G41:G43)</f>
        <v>59845250</v>
      </c>
      <c r="H44" s="263"/>
    </row>
    <row r="45" spans="1:8" ht="15">
      <c r="A45" s="299"/>
      <c r="B45" s="196"/>
      <c r="C45" s="414" t="s">
        <v>473</v>
      </c>
      <c r="D45" s="415"/>
      <c r="E45" s="205"/>
      <c r="F45" s="305"/>
      <c r="G45" s="300">
        <f>+G40+G44</f>
        <v>299226250</v>
      </c>
      <c r="H45" s="263"/>
    </row>
    <row r="46" spans="1:8" ht="15">
      <c r="A46" s="299"/>
      <c r="B46" s="196"/>
      <c r="C46" s="414" t="s">
        <v>474</v>
      </c>
      <c r="D46" s="415"/>
      <c r="E46" s="205"/>
      <c r="F46" s="305">
        <v>0.19</v>
      </c>
      <c r="G46" s="300">
        <f>ROUND(G$40*$F42*$F46,0)</f>
        <v>2274120</v>
      </c>
    </row>
    <row r="47" spans="1:8" ht="15.75" thickBot="1">
      <c r="A47" s="301"/>
      <c r="B47" s="288"/>
      <c r="C47" s="410" t="s">
        <v>475</v>
      </c>
      <c r="D47" s="411"/>
      <c r="E47" s="302"/>
      <c r="F47" s="303"/>
      <c r="G47" s="304">
        <f>SUM(G45:G46)</f>
        <v>301500370</v>
      </c>
    </row>
    <row r="49" spans="7:7">
      <c r="G49" s="164">
        <v>301500370</v>
      </c>
    </row>
  </sheetData>
  <mergeCells count="14">
    <mergeCell ref="A1:G1"/>
    <mergeCell ref="A2:G2"/>
    <mergeCell ref="A3:G3"/>
    <mergeCell ref="A4:G4"/>
    <mergeCell ref="A5:B5"/>
    <mergeCell ref="C5:E5"/>
    <mergeCell ref="C47:D47"/>
    <mergeCell ref="C40:D40"/>
    <mergeCell ref="C41:D41"/>
    <mergeCell ref="C42:D42"/>
    <mergeCell ref="C43:D43"/>
    <mergeCell ref="C46:D46"/>
    <mergeCell ref="C44:D44"/>
    <mergeCell ref="C45:D4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7" zoomScale="89" zoomScaleNormal="89" workbookViewId="0">
      <selection activeCell="C11" sqref="C11"/>
    </sheetView>
  </sheetViews>
  <sheetFormatPr baseColWidth="10" defaultRowHeight="15"/>
  <cols>
    <col min="1" max="1" width="9.5703125" customWidth="1"/>
    <col min="2" max="2" width="30.7109375" customWidth="1"/>
    <col min="3" max="3" width="60.28515625" customWidth="1"/>
    <col min="6" max="6" width="17.7109375" customWidth="1"/>
    <col min="7" max="7" width="18.42578125" customWidth="1"/>
    <col min="8" max="8" width="24.85546875" customWidth="1"/>
    <col min="9" max="9" width="23.28515625" customWidth="1"/>
    <col min="10" max="10" width="18.42578125" customWidth="1"/>
  </cols>
  <sheetData>
    <row r="1" spans="1:10" s="2" customFormat="1">
      <c r="A1" s="360" t="s">
        <v>118</v>
      </c>
      <c r="B1" s="360"/>
      <c r="C1" s="360"/>
      <c r="D1" s="360"/>
      <c r="E1" s="360"/>
      <c r="F1" s="360"/>
    </row>
    <row r="2" spans="1:10" s="2" customFormat="1">
      <c r="A2" s="360" t="s">
        <v>487</v>
      </c>
      <c r="B2" s="360"/>
      <c r="C2" s="360"/>
      <c r="D2" s="360"/>
      <c r="E2" s="360"/>
      <c r="F2" s="360"/>
    </row>
    <row r="3" spans="1:10" s="2" customFormat="1">
      <c r="A3" s="360" t="s">
        <v>119</v>
      </c>
      <c r="B3" s="360"/>
      <c r="C3" s="360"/>
      <c r="D3" s="360"/>
      <c r="E3" s="360"/>
      <c r="F3" s="360"/>
    </row>
    <row r="4" spans="1:10" s="2" customFormat="1">
      <c r="A4" s="360" t="s">
        <v>120</v>
      </c>
      <c r="B4" s="360"/>
      <c r="C4" s="360"/>
      <c r="D4" s="360"/>
      <c r="E4" s="360"/>
      <c r="F4" s="360"/>
      <c r="H4" s="116"/>
      <c r="I4" s="117"/>
    </row>
    <row r="5" spans="1:10" s="2" customFormat="1" ht="67.5" customHeight="1">
      <c r="A5" s="416" t="s">
        <v>67</v>
      </c>
      <c r="B5" s="416"/>
      <c r="C5" s="416" t="s">
        <v>483</v>
      </c>
      <c r="D5" s="416"/>
      <c r="E5" s="416"/>
      <c r="F5" s="8"/>
      <c r="H5" s="116"/>
      <c r="I5" s="118"/>
      <c r="J5" s="116"/>
    </row>
    <row r="6" spans="1:10" s="2" customFormat="1" ht="5.25" customHeight="1" thickBot="1">
      <c r="A6" s="8"/>
      <c r="B6" s="8"/>
      <c r="C6" s="8"/>
      <c r="D6" s="8"/>
      <c r="E6" s="8"/>
      <c r="F6" s="8"/>
    </row>
    <row r="7" spans="1:10" s="2" customFormat="1" ht="30.75" thickBot="1">
      <c r="A7" s="32" t="s">
        <v>6</v>
      </c>
      <c r="B7" s="180" t="s">
        <v>7</v>
      </c>
      <c r="C7" s="180" t="s">
        <v>8</v>
      </c>
      <c r="D7" s="337" t="s">
        <v>9</v>
      </c>
      <c r="E7" s="180" t="s">
        <v>10</v>
      </c>
      <c r="F7" s="337" t="s">
        <v>0</v>
      </c>
      <c r="G7" s="181" t="s">
        <v>375</v>
      </c>
    </row>
    <row r="8" spans="1:10" s="2" customFormat="1" ht="107.25" customHeight="1" thickBot="1">
      <c r="A8" s="336" t="s">
        <v>13</v>
      </c>
      <c r="B8" s="344"/>
      <c r="C8" s="185" t="s">
        <v>492</v>
      </c>
      <c r="D8" s="186">
        <v>2</v>
      </c>
      <c r="E8" s="187" t="s">
        <v>222</v>
      </c>
      <c r="F8" s="345">
        <v>24713088</v>
      </c>
      <c r="G8" s="346">
        <f>ROUND(F8*D8,0)</f>
        <v>49426176</v>
      </c>
      <c r="H8" s="334"/>
    </row>
    <row r="9" spans="1:10" s="333" customFormat="1" ht="29.25" thickBot="1">
      <c r="A9" s="336"/>
      <c r="B9" s="344"/>
      <c r="C9" s="335" t="s">
        <v>490</v>
      </c>
      <c r="D9" s="186">
        <v>4</v>
      </c>
      <c r="E9" s="187" t="s">
        <v>222</v>
      </c>
      <c r="F9" s="161">
        <v>2218176</v>
      </c>
      <c r="G9" s="346">
        <f>F9*D9</f>
        <v>8872704</v>
      </c>
    </row>
    <row r="10" spans="1:10" s="333" customFormat="1" ht="48.75" customHeight="1" thickBot="1">
      <c r="A10" s="336"/>
      <c r="B10" s="344"/>
      <c r="C10" s="335" t="s">
        <v>491</v>
      </c>
      <c r="D10" s="186">
        <v>2</v>
      </c>
      <c r="E10" s="187" t="s">
        <v>222</v>
      </c>
      <c r="F10" s="161">
        <v>792960</v>
      </c>
      <c r="G10" s="346">
        <f>F10*D10</f>
        <v>1585920</v>
      </c>
      <c r="I10" s="334"/>
    </row>
    <row r="11" spans="1:10" s="2" customFormat="1" ht="131.25" customHeight="1" thickBot="1">
      <c r="A11" s="60" t="s">
        <v>14</v>
      </c>
      <c r="B11" s="338"/>
      <c r="C11" s="339" t="s">
        <v>493</v>
      </c>
      <c r="D11" s="340">
        <v>1</v>
      </c>
      <c r="E11" s="341" t="s">
        <v>222</v>
      </c>
      <c r="F11" s="342">
        <v>85009408</v>
      </c>
      <c r="G11" s="343">
        <f>ROUND(F11*D11,0)</f>
        <v>85009408</v>
      </c>
      <c r="H11" s="334"/>
      <c r="I11" s="334"/>
    </row>
    <row r="12" spans="1:10" s="333" customFormat="1" ht="29.25" thickBot="1">
      <c r="A12" s="60"/>
      <c r="B12" s="72"/>
      <c r="C12" s="77" t="s">
        <v>488</v>
      </c>
      <c r="D12" s="220">
        <v>17</v>
      </c>
      <c r="E12" s="68" t="s">
        <v>222</v>
      </c>
      <c r="F12" s="161">
        <v>2218176</v>
      </c>
      <c r="G12" s="76">
        <f>F12*D12</f>
        <v>37708992</v>
      </c>
      <c r="H12" s="167"/>
    </row>
    <row r="13" spans="1:10" s="333" customFormat="1" ht="29.25" thickBot="1">
      <c r="A13" s="60"/>
      <c r="B13" s="72"/>
      <c r="C13" s="77" t="s">
        <v>489</v>
      </c>
      <c r="D13" s="220">
        <v>1</v>
      </c>
      <c r="E13" s="68" t="s">
        <v>222</v>
      </c>
      <c r="F13" s="161">
        <v>510400</v>
      </c>
      <c r="G13" s="76">
        <f>F13*D13</f>
        <v>510400</v>
      </c>
      <c r="H13" s="167"/>
    </row>
    <row r="14" spans="1:10" s="110" customFormat="1" ht="42.75" customHeight="1" thickBot="1">
      <c r="A14" s="60" t="s">
        <v>15</v>
      </c>
      <c r="B14" s="72"/>
      <c r="C14" s="70" t="s">
        <v>224</v>
      </c>
      <c r="D14" s="106">
        <v>1</v>
      </c>
      <c r="E14" s="68" t="s">
        <v>192</v>
      </c>
      <c r="F14" s="161">
        <v>11692800</v>
      </c>
      <c r="G14" s="76">
        <f>ROUND(F14*D14,0)</f>
        <v>11692800</v>
      </c>
      <c r="I14" s="334"/>
    </row>
    <row r="15" spans="1:10" s="2" customFormat="1" thickBot="1">
      <c r="A15" s="60" t="s">
        <v>16</v>
      </c>
      <c r="B15" s="72"/>
      <c r="C15" s="70" t="s">
        <v>357</v>
      </c>
      <c r="D15" s="63">
        <v>1</v>
      </c>
      <c r="E15" s="68" t="s">
        <v>192</v>
      </c>
      <c r="F15" s="161">
        <v>5600000</v>
      </c>
      <c r="G15" s="76">
        <f>ROUND(F15*D15,0)</f>
        <v>5600000</v>
      </c>
    </row>
    <row r="16" spans="1:10" s="2" customFormat="1" ht="15.75" thickBot="1">
      <c r="A16" s="367" t="s">
        <v>33</v>
      </c>
      <c r="B16" s="368"/>
      <c r="C16" s="368"/>
      <c r="D16" s="368"/>
      <c r="E16" s="369"/>
      <c r="F16" s="124"/>
      <c r="G16" s="11">
        <f>SUM(G8:G15)</f>
        <v>200406400</v>
      </c>
      <c r="H16" s="127"/>
      <c r="J16" s="111"/>
    </row>
    <row r="17" spans="1:10" s="110" customFormat="1">
      <c r="A17" s="109"/>
      <c r="B17" s="109"/>
      <c r="C17" s="109"/>
      <c r="D17" s="109"/>
      <c r="E17" s="109"/>
      <c r="F17" s="131"/>
      <c r="G17" s="29"/>
      <c r="J17" s="111"/>
    </row>
    <row r="18" spans="1:10" s="110" customFormat="1">
      <c r="A18" s="109"/>
      <c r="B18" s="109"/>
      <c r="C18" s="109"/>
      <c r="D18" s="109"/>
      <c r="E18" s="109"/>
      <c r="F18" s="131"/>
      <c r="G18" s="29"/>
      <c r="J18" s="111"/>
    </row>
    <row r="21" spans="1:10" ht="32.25" customHeight="1">
      <c r="B21" s="418" t="s">
        <v>223</v>
      </c>
      <c r="C21" s="418"/>
      <c r="D21" s="418"/>
      <c r="E21" s="418"/>
      <c r="F21" s="418"/>
    </row>
    <row r="24" spans="1:10" ht="19.5" thickBot="1">
      <c r="A24" s="419" t="s">
        <v>225</v>
      </c>
      <c r="B24" s="419"/>
      <c r="C24" s="419"/>
      <c r="D24" s="419"/>
      <c r="E24" s="419"/>
      <c r="F24" s="419"/>
    </row>
    <row r="25" spans="1:10" ht="30.75" thickBot="1">
      <c r="A25" s="32" t="s">
        <v>6</v>
      </c>
      <c r="B25" s="32" t="s">
        <v>7</v>
      </c>
      <c r="C25" s="32" t="s">
        <v>8</v>
      </c>
      <c r="D25" s="33" t="s">
        <v>9</v>
      </c>
      <c r="E25" s="32" t="s">
        <v>10</v>
      </c>
      <c r="F25" s="33" t="s">
        <v>0</v>
      </c>
      <c r="G25" s="34"/>
    </row>
    <row r="26" spans="1:10" ht="43.5" thickBot="1">
      <c r="A26" s="60" t="s">
        <v>13</v>
      </c>
      <c r="B26" s="72"/>
      <c r="C26" s="77" t="s">
        <v>226</v>
      </c>
      <c r="D26" s="63">
        <v>1</v>
      </c>
      <c r="E26" s="68" t="s">
        <v>192</v>
      </c>
      <c r="F26" s="114">
        <v>23000000</v>
      </c>
      <c r="G26" s="76">
        <f>ROUND(F26*D26,0)</f>
        <v>23000000</v>
      </c>
    </row>
    <row r="27" spans="1:10" ht="43.5" thickBot="1">
      <c r="A27" s="60" t="s">
        <v>14</v>
      </c>
      <c r="B27" s="72"/>
      <c r="C27" s="77" t="s">
        <v>227</v>
      </c>
      <c r="D27" s="63">
        <v>1</v>
      </c>
      <c r="E27" s="68" t="s">
        <v>192</v>
      </c>
      <c r="F27" s="114">
        <v>15000000</v>
      </c>
      <c r="G27" s="76">
        <f>ROUND(F27*D27,0)</f>
        <v>15000000</v>
      </c>
    </row>
    <row r="28" spans="1:10" s="1" customFormat="1" ht="47.25" customHeight="1" thickBot="1">
      <c r="A28" s="60" t="s">
        <v>15</v>
      </c>
      <c r="B28" s="72"/>
      <c r="C28" s="70" t="s">
        <v>228</v>
      </c>
      <c r="D28" s="63">
        <v>1</v>
      </c>
      <c r="E28" s="68" t="s">
        <v>192</v>
      </c>
      <c r="F28" s="113">
        <v>5000000</v>
      </c>
      <c r="G28" s="76">
        <f>ROUND(F28*D28,0)</f>
        <v>5000000</v>
      </c>
    </row>
    <row r="29" spans="1:10" ht="58.5" thickBot="1">
      <c r="A29" s="60" t="s">
        <v>16</v>
      </c>
      <c r="B29" s="72"/>
      <c r="C29" s="70" t="s">
        <v>229</v>
      </c>
      <c r="D29" s="63">
        <v>1</v>
      </c>
      <c r="E29" s="68" t="s">
        <v>192</v>
      </c>
      <c r="F29" s="113">
        <v>3000000</v>
      </c>
      <c r="G29" s="76">
        <f>ROUND(F29*D29,0)</f>
        <v>3000000</v>
      </c>
    </row>
    <row r="30" spans="1:10" ht="15.75" thickBot="1">
      <c r="A30" s="367" t="s">
        <v>33</v>
      </c>
      <c r="B30" s="368"/>
      <c r="C30" s="369"/>
      <c r="D30" s="120"/>
      <c r="E30" s="120"/>
      <c r="F30" s="176"/>
      <c r="G30" s="11">
        <f>SUM(G26:G29)</f>
        <v>46000000</v>
      </c>
    </row>
    <row r="33" spans="1:7" ht="15.75" thickBot="1"/>
    <row r="34" spans="1:7" s="5" customFormat="1" ht="15.75" thickBot="1">
      <c r="A34" s="60">
        <v>1</v>
      </c>
      <c r="B34" s="417" t="s">
        <v>376</v>
      </c>
      <c r="C34" s="377"/>
      <c r="D34" s="277"/>
      <c r="E34" s="285"/>
      <c r="F34" s="145">
        <f>G16</f>
        <v>200406400</v>
      </c>
      <c r="G34" s="168"/>
    </row>
    <row r="35" spans="1:7" s="5" customFormat="1" ht="15.75" thickBot="1">
      <c r="A35" s="60">
        <v>2</v>
      </c>
      <c r="B35" s="417" t="s">
        <v>370</v>
      </c>
      <c r="C35" s="377"/>
      <c r="D35" s="277"/>
      <c r="E35" s="285"/>
      <c r="F35" s="145">
        <f>+G30</f>
        <v>46000000</v>
      </c>
      <c r="G35" s="168"/>
    </row>
    <row r="36" spans="1:7" s="5" customFormat="1" ht="15.75" thickBot="1">
      <c r="A36" s="17"/>
      <c r="B36" s="18"/>
      <c r="C36" s="19"/>
      <c r="D36" s="20"/>
      <c r="E36" s="21"/>
      <c r="F36" s="22"/>
      <c r="G36" s="126"/>
    </row>
    <row r="37" spans="1:7" s="5" customFormat="1" ht="15.75" thickBot="1">
      <c r="A37" s="361" t="s">
        <v>5</v>
      </c>
      <c r="B37" s="362"/>
      <c r="C37" s="9" t="s">
        <v>68</v>
      </c>
      <c r="D37" s="10"/>
      <c r="E37" s="10"/>
      <c r="F37" s="146">
        <f>SUM(F34:F36)</f>
        <v>246406400</v>
      </c>
      <c r="G37" s="126"/>
    </row>
    <row r="38" spans="1:7" s="5" customFormat="1" ht="15.75" thickBot="1">
      <c r="A38" s="363"/>
      <c r="B38" s="364"/>
      <c r="C38" s="9" t="s">
        <v>206</v>
      </c>
      <c r="D38" s="10"/>
      <c r="E38" s="108" t="s">
        <v>117</v>
      </c>
      <c r="F38" s="146">
        <f>ROUND(F37*E38,0)</f>
        <v>46817216</v>
      </c>
      <c r="G38" s="126"/>
    </row>
    <row r="39" spans="1:7" s="5" customFormat="1" ht="15.75" thickBot="1">
      <c r="A39" s="365"/>
      <c r="B39" s="366"/>
      <c r="C39" s="9" t="s">
        <v>480</v>
      </c>
      <c r="D39" s="10"/>
      <c r="E39" s="10"/>
      <c r="F39" s="146">
        <f>F38+F37</f>
        <v>293223616</v>
      </c>
      <c r="G39" s="126"/>
    </row>
    <row r="40" spans="1:7">
      <c r="F40" s="177"/>
    </row>
    <row r="41" spans="1:7">
      <c r="F41" s="164">
        <v>293223616</v>
      </c>
    </row>
  </sheetData>
  <mergeCells count="13">
    <mergeCell ref="A30:C30"/>
    <mergeCell ref="B34:C34"/>
    <mergeCell ref="B35:C35"/>
    <mergeCell ref="A37:B39"/>
    <mergeCell ref="B21:F21"/>
    <mergeCell ref="A24:F24"/>
    <mergeCell ref="A16:E16"/>
    <mergeCell ref="A1:F1"/>
    <mergeCell ref="A2:F2"/>
    <mergeCell ref="A3:F3"/>
    <mergeCell ref="A4:F4"/>
    <mergeCell ref="A5:B5"/>
    <mergeCell ref="C5:E5"/>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Windows User</cp:lastModifiedBy>
  <cp:lastPrinted>2018-11-20T05:10:16Z</cp:lastPrinted>
  <dcterms:created xsi:type="dcterms:W3CDTF">2013-04-13T21:45:28Z</dcterms:created>
  <dcterms:modified xsi:type="dcterms:W3CDTF">2018-12-17T14:59:35Z</dcterms:modified>
</cp:coreProperties>
</file>